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tabRatio="884" firstSheet="1" activeTab="7"/>
  </bookViews>
  <sheets>
    <sheet name="Sveukupno" sheetId="7" r:id="rId1"/>
    <sheet name="Sveukupno " sheetId="8" r:id="rId2"/>
    <sheet name="I+II+III  grupa" sheetId="6" r:id="rId3"/>
    <sheet name="Olim.ekip." sheetId="11" r:id="rId4"/>
    <sheet name="Olim. poj." sheetId="3" r:id="rId5"/>
    <sheet name="Neol. poj." sheetId="4" r:id="rId6"/>
    <sheet name="IV grupa" sheetId="9" r:id="rId7"/>
    <sheet name="IV grupa-zahtjevi" sheetId="10" r:id="rId8"/>
  </sheets>
  <calcPr calcId="125725"/>
</workbook>
</file>

<file path=xl/calcChain.xml><?xml version="1.0" encoding="utf-8"?>
<calcChain xmlns="http://schemas.openxmlformats.org/spreadsheetml/2006/main">
  <c r="U47" i="4"/>
  <c r="U49"/>
  <c r="U51"/>
  <c r="U53"/>
  <c r="U45"/>
  <c r="U45" i="3"/>
  <c r="U47"/>
  <c r="U49"/>
  <c r="U51"/>
  <c r="U43"/>
  <c r="W60" i="11"/>
  <c r="W57"/>
  <c r="W55"/>
  <c r="W50"/>
  <c r="W52"/>
  <c r="W48"/>
  <c r="W43"/>
  <c r="W45"/>
  <c r="W41"/>
  <c r="H7" i="9"/>
  <c r="H8"/>
  <c r="H9"/>
  <c r="H10"/>
  <c r="H11"/>
  <c r="H12"/>
  <c r="H13"/>
  <c r="H14"/>
  <c r="H15"/>
  <c r="H6"/>
  <c r="D16"/>
  <c r="C11" i="8"/>
  <c r="E11"/>
  <c r="V43" i="11"/>
  <c r="V45"/>
  <c r="W51" i="3"/>
  <c r="W47"/>
  <c r="W43"/>
  <c r="I14" i="9"/>
  <c r="H13" i="6"/>
  <c r="F10" i="8"/>
  <c r="F8"/>
  <c r="F7"/>
  <c r="T53" i="4"/>
  <c r="T49"/>
  <c r="T47"/>
  <c r="H45"/>
  <c r="H46"/>
  <c r="I45"/>
  <c r="I46"/>
  <c r="J45"/>
  <c r="J46"/>
  <c r="S63" i="11"/>
  <c r="S59"/>
  <c r="S54"/>
  <c r="N46" i="4"/>
  <c r="F18" i="6" l="1"/>
  <c r="F20"/>
  <c r="F21"/>
  <c r="C4" i="8"/>
  <c r="E25"/>
  <c r="E26"/>
  <c r="E22"/>
  <c r="E23"/>
  <c r="E21"/>
  <c r="E20"/>
  <c r="E19"/>
  <c r="E18"/>
  <c r="E16"/>
  <c r="D24"/>
  <c r="C24"/>
  <c r="D17"/>
  <c r="C17"/>
  <c r="O46" i="4"/>
  <c r="O47"/>
  <c r="O48"/>
  <c r="O49"/>
  <c r="O50"/>
  <c r="O52"/>
  <c r="O53"/>
  <c r="O54"/>
  <c r="K45"/>
  <c r="L45"/>
  <c r="M45"/>
  <c r="N45"/>
  <c r="O45" s="1"/>
  <c r="K46"/>
  <c r="L46"/>
  <c r="M46"/>
  <c r="I47"/>
  <c r="J47"/>
  <c r="K47"/>
  <c r="L47"/>
  <c r="M47"/>
  <c r="N47"/>
  <c r="I48"/>
  <c r="J48"/>
  <c r="K48"/>
  <c r="L48"/>
  <c r="M48"/>
  <c r="N48"/>
  <c r="I49"/>
  <c r="J49"/>
  <c r="K49"/>
  <c r="L49"/>
  <c r="M49"/>
  <c r="N49"/>
  <c r="I50"/>
  <c r="J50"/>
  <c r="K50"/>
  <c r="L50"/>
  <c r="M50"/>
  <c r="N50"/>
  <c r="I51"/>
  <c r="J51"/>
  <c r="K51"/>
  <c r="L51"/>
  <c r="M51"/>
  <c r="N51"/>
  <c r="I52"/>
  <c r="J52"/>
  <c r="K52"/>
  <c r="L52"/>
  <c r="M52"/>
  <c r="N52"/>
  <c r="I53"/>
  <c r="J53"/>
  <c r="K53"/>
  <c r="L53"/>
  <c r="M53"/>
  <c r="N53"/>
  <c r="I54"/>
  <c r="J54"/>
  <c r="K54"/>
  <c r="L54"/>
  <c r="M54"/>
  <c r="N54"/>
  <c r="H47"/>
  <c r="H48"/>
  <c r="H49"/>
  <c r="H50"/>
  <c r="H51"/>
  <c r="O51" s="1"/>
  <c r="H52"/>
  <c r="H53"/>
  <c r="H54"/>
  <c r="O12"/>
  <c r="P11"/>
  <c r="O11"/>
  <c r="O10"/>
  <c r="P9"/>
  <c r="O9"/>
  <c r="O8"/>
  <c r="P7"/>
  <c r="O7"/>
  <c r="O6"/>
  <c r="P5"/>
  <c r="O5"/>
  <c r="O4"/>
  <c r="P3"/>
  <c r="O3"/>
  <c r="I43" i="3"/>
  <c r="J43"/>
  <c r="K43"/>
  <c r="L43"/>
  <c r="M43"/>
  <c r="N43"/>
  <c r="I44"/>
  <c r="J44"/>
  <c r="K44"/>
  <c r="L44"/>
  <c r="M44"/>
  <c r="N44"/>
  <c r="I45"/>
  <c r="J45"/>
  <c r="K45"/>
  <c r="L45"/>
  <c r="M45"/>
  <c r="N45"/>
  <c r="I46"/>
  <c r="J46"/>
  <c r="K46"/>
  <c r="L46"/>
  <c r="M46"/>
  <c r="N46"/>
  <c r="I47"/>
  <c r="J47"/>
  <c r="K47"/>
  <c r="L47"/>
  <c r="M47"/>
  <c r="N47"/>
  <c r="I48"/>
  <c r="J48"/>
  <c r="O48" s="1"/>
  <c r="K48"/>
  <c r="L48"/>
  <c r="M48"/>
  <c r="N48"/>
  <c r="I49"/>
  <c r="J49"/>
  <c r="K49"/>
  <c r="L49"/>
  <c r="M49"/>
  <c r="N49"/>
  <c r="I50"/>
  <c r="J50"/>
  <c r="K50"/>
  <c r="L50"/>
  <c r="M50"/>
  <c r="N50"/>
  <c r="I51"/>
  <c r="J51"/>
  <c r="K51"/>
  <c r="L51"/>
  <c r="M51"/>
  <c r="N51"/>
  <c r="I52"/>
  <c r="J52"/>
  <c r="O52" s="1"/>
  <c r="K52"/>
  <c r="L52"/>
  <c r="M52"/>
  <c r="N52"/>
  <c r="H44"/>
  <c r="H45"/>
  <c r="O45" s="1"/>
  <c r="H46"/>
  <c r="H47"/>
  <c r="O47" s="1"/>
  <c r="H48"/>
  <c r="H49"/>
  <c r="H50"/>
  <c r="H51"/>
  <c r="O51" s="1"/>
  <c r="H52"/>
  <c r="H43"/>
  <c r="O43" s="1"/>
  <c r="O14"/>
  <c r="P13"/>
  <c r="O13"/>
  <c r="O12"/>
  <c r="O11"/>
  <c r="O10"/>
  <c r="O9"/>
  <c r="O8"/>
  <c r="O7"/>
  <c r="O6"/>
  <c r="O5"/>
  <c r="P5" s="1"/>
  <c r="K48" i="11"/>
  <c r="L48"/>
  <c r="M48"/>
  <c r="N48"/>
  <c r="O48"/>
  <c r="P48"/>
  <c r="K49"/>
  <c r="L49"/>
  <c r="M49"/>
  <c r="N49"/>
  <c r="O49"/>
  <c r="P49"/>
  <c r="K50"/>
  <c r="L50"/>
  <c r="M50"/>
  <c r="N50"/>
  <c r="O50"/>
  <c r="P50"/>
  <c r="K51"/>
  <c r="L51"/>
  <c r="M51"/>
  <c r="N51"/>
  <c r="O51"/>
  <c r="P51"/>
  <c r="K52"/>
  <c r="L52"/>
  <c r="M52"/>
  <c r="N52"/>
  <c r="O52"/>
  <c r="P52"/>
  <c r="K53"/>
  <c r="L53"/>
  <c r="M53"/>
  <c r="N53"/>
  <c r="O53"/>
  <c r="P53"/>
  <c r="K41"/>
  <c r="L41"/>
  <c r="M41"/>
  <c r="N41"/>
  <c r="O41"/>
  <c r="P41"/>
  <c r="K42"/>
  <c r="L42"/>
  <c r="M42"/>
  <c r="N42"/>
  <c r="O42"/>
  <c r="P42"/>
  <c r="K43"/>
  <c r="L43"/>
  <c r="M43"/>
  <c r="N43"/>
  <c r="O43"/>
  <c r="P43"/>
  <c r="K44"/>
  <c r="L44"/>
  <c r="M44"/>
  <c r="N44"/>
  <c r="O44"/>
  <c r="P44"/>
  <c r="K45"/>
  <c r="L45"/>
  <c r="M45"/>
  <c r="N45"/>
  <c r="O45"/>
  <c r="P45"/>
  <c r="K46"/>
  <c r="L46"/>
  <c r="M46"/>
  <c r="N46"/>
  <c r="O46"/>
  <c r="P46"/>
  <c r="J42"/>
  <c r="J43"/>
  <c r="J44"/>
  <c r="J45"/>
  <c r="J46"/>
  <c r="P61"/>
  <c r="O61"/>
  <c r="N61"/>
  <c r="M61"/>
  <c r="L61"/>
  <c r="K61"/>
  <c r="J61"/>
  <c r="P60"/>
  <c r="O60"/>
  <c r="N60"/>
  <c r="M60"/>
  <c r="L60"/>
  <c r="K60"/>
  <c r="J60"/>
  <c r="Q60" s="1"/>
  <c r="P58"/>
  <c r="O58"/>
  <c r="N58"/>
  <c r="M58"/>
  <c r="L58"/>
  <c r="K58"/>
  <c r="Q58" s="1"/>
  <c r="J58"/>
  <c r="P57"/>
  <c r="O57"/>
  <c r="N57"/>
  <c r="M57"/>
  <c r="L57"/>
  <c r="K57"/>
  <c r="J57"/>
  <c r="P56"/>
  <c r="O56"/>
  <c r="N56"/>
  <c r="M56"/>
  <c r="L56"/>
  <c r="K56"/>
  <c r="Q56" s="1"/>
  <c r="J56"/>
  <c r="P55"/>
  <c r="O55"/>
  <c r="N55"/>
  <c r="M55"/>
  <c r="L55"/>
  <c r="K55"/>
  <c r="J55"/>
  <c r="J53"/>
  <c r="Q53" s="1"/>
  <c r="J52"/>
  <c r="Q52" s="1"/>
  <c r="J51"/>
  <c r="Q51" s="1"/>
  <c r="J50"/>
  <c r="Q50" s="1"/>
  <c r="J49"/>
  <c r="Q49" s="1"/>
  <c r="J48"/>
  <c r="Q48" s="1"/>
  <c r="Q46"/>
  <c r="Q42"/>
  <c r="Q44"/>
  <c r="J41"/>
  <c r="Q43"/>
  <c r="Q41"/>
  <c r="P26"/>
  <c r="O26"/>
  <c r="N26"/>
  <c r="M26"/>
  <c r="L26"/>
  <c r="K26"/>
  <c r="J26"/>
  <c r="Q25"/>
  <c r="Q24"/>
  <c r="P23"/>
  <c r="O23"/>
  <c r="N23"/>
  <c r="M23"/>
  <c r="L23"/>
  <c r="K23"/>
  <c r="J23"/>
  <c r="Q22"/>
  <c r="Q21"/>
  <c r="Q20"/>
  <c r="Q19"/>
  <c r="R19" s="1"/>
  <c r="P18"/>
  <c r="O18"/>
  <c r="N18"/>
  <c r="M18"/>
  <c r="L18"/>
  <c r="K18"/>
  <c r="J18"/>
  <c r="Q17"/>
  <c r="Q16"/>
  <c r="Q15"/>
  <c r="Q14"/>
  <c r="Q13"/>
  <c r="Q12"/>
  <c r="P11"/>
  <c r="O11"/>
  <c r="N11"/>
  <c r="M11"/>
  <c r="L11"/>
  <c r="K11"/>
  <c r="J11"/>
  <c r="Q10"/>
  <c r="Q9"/>
  <c r="Q8"/>
  <c r="Q7"/>
  <c r="R7" s="1"/>
  <c r="Q6"/>
  <c r="Q5"/>
  <c r="E17" i="8" l="1"/>
  <c r="P7" i="3"/>
  <c r="P9"/>
  <c r="O44"/>
  <c r="O46"/>
  <c r="O50"/>
  <c r="O49"/>
  <c r="P11"/>
  <c r="E24" i="8"/>
  <c r="R12" i="11"/>
  <c r="D27" i="8"/>
  <c r="C27"/>
  <c r="R9" i="11"/>
  <c r="R14"/>
  <c r="R16"/>
  <c r="Q23"/>
  <c r="R24"/>
  <c r="R26" s="1"/>
  <c r="Q26"/>
  <c r="Q55"/>
  <c r="Q45"/>
  <c r="Q11"/>
  <c r="Q18"/>
  <c r="R21"/>
  <c r="R23" s="1"/>
  <c r="Q57"/>
  <c r="Q61"/>
  <c r="R18"/>
  <c r="R5"/>
  <c r="R11" s="1"/>
  <c r="E27" i="8" l="1"/>
  <c r="I47" i="11"/>
  <c r="F55" i="4" l="1"/>
  <c r="F13"/>
  <c r="F53" i="3"/>
  <c r="F62" i="11"/>
  <c r="G62"/>
  <c r="F59"/>
  <c r="G59"/>
  <c r="G54"/>
  <c r="F47"/>
  <c r="G47"/>
  <c r="I54"/>
  <c r="P45" i="4" l="1"/>
  <c r="T9"/>
  <c r="T45" l="1"/>
  <c r="F27" i="6" s="1"/>
  <c r="G27" s="1"/>
  <c r="P51" i="4"/>
  <c r="T51" s="1"/>
  <c r="H24" i="9"/>
  <c r="P47" i="3"/>
  <c r="T47" s="1"/>
  <c r="F10" i="6" s="1"/>
  <c r="H20" i="9"/>
  <c r="T7" i="3"/>
  <c r="T9"/>
  <c r="T11"/>
  <c r="F23" i="6" l="1"/>
  <c r="E27"/>
  <c r="P49" i="3"/>
  <c r="T49" s="1"/>
  <c r="F54" i="11"/>
  <c r="H47"/>
  <c r="H54"/>
  <c r="X50"/>
  <c r="X52"/>
  <c r="H59"/>
  <c r="F12" i="6" l="1"/>
  <c r="E12"/>
  <c r="E23"/>
  <c r="E10"/>
  <c r="F63" i="11"/>
  <c r="E16" i="9"/>
  <c r="J53" i="3"/>
  <c r="L53"/>
  <c r="N53"/>
  <c r="S53"/>
  <c r="R53"/>
  <c r="M53"/>
  <c r="K53"/>
  <c r="I53"/>
  <c r="H53"/>
  <c r="E53"/>
  <c r="D53"/>
  <c r="S15"/>
  <c r="R15"/>
  <c r="N15"/>
  <c r="M15"/>
  <c r="L15"/>
  <c r="K15"/>
  <c r="J15"/>
  <c r="I15"/>
  <c r="H15"/>
  <c r="E15"/>
  <c r="D15"/>
  <c r="P62" i="11"/>
  <c r="N62"/>
  <c r="L62"/>
  <c r="J62"/>
  <c r="U62"/>
  <c r="T62"/>
  <c r="I62"/>
  <c r="H62"/>
  <c r="E62"/>
  <c r="U59"/>
  <c r="T59"/>
  <c r="I59"/>
  <c r="E59"/>
  <c r="U54"/>
  <c r="T54"/>
  <c r="E54"/>
  <c r="U47"/>
  <c r="T47"/>
  <c r="E47"/>
  <c r="Y26"/>
  <c r="U26"/>
  <c r="T26"/>
  <c r="I26"/>
  <c r="H26"/>
  <c r="E26"/>
  <c r="Y23"/>
  <c r="U23"/>
  <c r="T23"/>
  <c r="I23"/>
  <c r="H23"/>
  <c r="E23"/>
  <c r="Y18"/>
  <c r="U18"/>
  <c r="T18"/>
  <c r="I18"/>
  <c r="H18"/>
  <c r="E18"/>
  <c r="Y11"/>
  <c r="U11"/>
  <c r="T11"/>
  <c r="I11"/>
  <c r="H11"/>
  <c r="E11"/>
  <c r="T11" i="4"/>
  <c r="S55"/>
  <c r="R55"/>
  <c r="E55"/>
  <c r="D55"/>
  <c r="S13"/>
  <c r="R13"/>
  <c r="N13"/>
  <c r="M13"/>
  <c r="L13"/>
  <c r="K13"/>
  <c r="J13"/>
  <c r="I13"/>
  <c r="H13"/>
  <c r="E13"/>
  <c r="D13"/>
  <c r="T7"/>
  <c r="T5"/>
  <c r="T3"/>
  <c r="E16" i="7"/>
  <c r="D16"/>
  <c r="G12" i="6" l="1"/>
  <c r="O13" i="4"/>
  <c r="F16" i="9"/>
  <c r="G16"/>
  <c r="I13"/>
  <c r="O15" i="3"/>
  <c r="T13"/>
  <c r="O55" i="4"/>
  <c r="P45" i="3"/>
  <c r="T45" s="1"/>
  <c r="P51"/>
  <c r="T51" s="1"/>
  <c r="F11" i="6" s="1"/>
  <c r="R52" i="11"/>
  <c r="V52" s="1"/>
  <c r="R60"/>
  <c r="V60" s="1"/>
  <c r="K54"/>
  <c r="M54"/>
  <c r="O54"/>
  <c r="K59"/>
  <c r="M59"/>
  <c r="O59"/>
  <c r="J47"/>
  <c r="P47"/>
  <c r="N47"/>
  <c r="L47"/>
  <c r="J54"/>
  <c r="L54"/>
  <c r="N54"/>
  <c r="P54"/>
  <c r="L59"/>
  <c r="N59"/>
  <c r="P59"/>
  <c r="R55"/>
  <c r="V55" s="1"/>
  <c r="K62"/>
  <c r="M62"/>
  <c r="O62"/>
  <c r="O47"/>
  <c r="M47"/>
  <c r="K47"/>
  <c r="U63"/>
  <c r="T63"/>
  <c r="J59"/>
  <c r="E63"/>
  <c r="I9" i="9"/>
  <c r="I8"/>
  <c r="I15"/>
  <c r="I7"/>
  <c r="I10"/>
  <c r="I11"/>
  <c r="I12"/>
  <c r="P43" i="3"/>
  <c r="T43" s="1"/>
  <c r="F22" i="6" s="1"/>
  <c r="O53" i="3"/>
  <c r="I63" i="11"/>
  <c r="H63"/>
  <c r="R57"/>
  <c r="V57" s="1"/>
  <c r="R48"/>
  <c r="V48" s="1"/>
  <c r="R41"/>
  <c r="R43"/>
  <c r="K27"/>
  <c r="M27"/>
  <c r="O27"/>
  <c r="J27"/>
  <c r="L27"/>
  <c r="N27"/>
  <c r="P27"/>
  <c r="R50"/>
  <c r="V50" s="1"/>
  <c r="H27"/>
  <c r="I27"/>
  <c r="E27"/>
  <c r="V18"/>
  <c r="W11"/>
  <c r="Y27"/>
  <c r="U27"/>
  <c r="V11"/>
  <c r="T27"/>
  <c r="W18"/>
  <c r="P13" i="4"/>
  <c r="T13"/>
  <c r="H55"/>
  <c r="J55"/>
  <c r="L55"/>
  <c r="N55"/>
  <c r="I55"/>
  <c r="K55"/>
  <c r="M55"/>
  <c r="P47"/>
  <c r="E18" i="6" s="1"/>
  <c r="P49" i="4"/>
  <c r="P53"/>
  <c r="E8" i="6" l="1"/>
  <c r="Q54" i="11"/>
  <c r="V41"/>
  <c r="T5" i="3"/>
  <c r="T15" s="1"/>
  <c r="L63" i="11"/>
  <c r="E22" i="6"/>
  <c r="P15" i="3"/>
  <c r="Q27" i="11"/>
  <c r="R62"/>
  <c r="P53" i="3"/>
  <c r="P63" i="11"/>
  <c r="Q62"/>
  <c r="E7" i="6"/>
  <c r="M63" i="11"/>
  <c r="N63"/>
  <c r="Y52"/>
  <c r="X53"/>
  <c r="Q47"/>
  <c r="O63"/>
  <c r="K63"/>
  <c r="Q59"/>
  <c r="R54"/>
  <c r="R59"/>
  <c r="J63"/>
  <c r="H16" i="9"/>
  <c r="I6"/>
  <c r="I16" s="1"/>
  <c r="W23" i="11"/>
  <c r="V23"/>
  <c r="V26"/>
  <c r="W26"/>
  <c r="P55" i="4"/>
  <c r="F22" i="9" l="1"/>
  <c r="H22" s="1"/>
  <c r="V45" i="3"/>
  <c r="V46" s="1"/>
  <c r="W45" s="1"/>
  <c r="V49"/>
  <c r="V50" s="1"/>
  <c r="F19" i="6"/>
  <c r="E19"/>
  <c r="U53" i="3"/>
  <c r="G18" i="6"/>
  <c r="E11"/>
  <c r="G11" s="1"/>
  <c r="E20"/>
  <c r="G20" s="1"/>
  <c r="E21"/>
  <c r="T53" i="3"/>
  <c r="U55" i="4"/>
  <c r="T55"/>
  <c r="R27" i="11"/>
  <c r="G22" i="6"/>
  <c r="Q63" i="11"/>
  <c r="E5" i="6"/>
  <c r="E15"/>
  <c r="E6"/>
  <c r="E26"/>
  <c r="F7"/>
  <c r="Y48" i="11"/>
  <c r="X49"/>
  <c r="F8" i="6" s="1"/>
  <c r="I8" s="1"/>
  <c r="X51" i="11"/>
  <c r="V54"/>
  <c r="R45"/>
  <c r="W27"/>
  <c r="V27"/>
  <c r="G23" i="6"/>
  <c r="G10"/>
  <c r="W49" i="3" l="1"/>
  <c r="V53"/>
  <c r="W53"/>
  <c r="G7" i="6"/>
  <c r="I7"/>
  <c r="J7" s="1"/>
  <c r="J8"/>
  <c r="E9"/>
  <c r="E28"/>
  <c r="G21"/>
  <c r="F6"/>
  <c r="I6" s="1"/>
  <c r="J6" s="1"/>
  <c r="Y50" i="11"/>
  <c r="Y54" s="1"/>
  <c r="W54"/>
  <c r="X54"/>
  <c r="G8" i="6" s="1"/>
  <c r="R47" i="11"/>
  <c r="R63" s="1"/>
  <c r="I13" i="6" l="1"/>
  <c r="J13"/>
  <c r="E13"/>
  <c r="G6" l="1"/>
  <c r="V59" i="11" l="1"/>
  <c r="W59"/>
  <c r="X57" l="1"/>
  <c r="X58" s="1"/>
  <c r="X55"/>
  <c r="X56" s="1"/>
  <c r="F15" i="6" l="1"/>
  <c r="Y55" i="11"/>
  <c r="F5" i="6"/>
  <c r="Y57" i="11"/>
  <c r="X59"/>
  <c r="G15" i="6" l="1"/>
  <c r="G5"/>
  <c r="Y59" i="11"/>
  <c r="E16" i="6" l="1"/>
  <c r="W47" i="11"/>
  <c r="V47"/>
  <c r="X45" l="1"/>
  <c r="X46" s="1"/>
  <c r="F9" i="6" s="1"/>
  <c r="G9" s="1"/>
  <c r="X41" i="11"/>
  <c r="X42" s="1"/>
  <c r="F16" i="6" s="1"/>
  <c r="X43" i="11"/>
  <c r="X44" s="1"/>
  <c r="F26" i="6" l="1"/>
  <c r="Y43" i="11"/>
  <c r="X47"/>
  <c r="Y41"/>
  <c r="G16" i="6" l="1"/>
  <c r="G26"/>
  <c r="G28" s="1"/>
  <c r="F28"/>
  <c r="Y45" i="11"/>
  <c r="Y47" s="1"/>
  <c r="F13" i="6" l="1"/>
  <c r="G13"/>
  <c r="E17" l="1"/>
  <c r="E24" s="1"/>
  <c r="V62" i="11"/>
  <c r="V63" s="1"/>
  <c r="Y60"/>
  <c r="Y62" s="1"/>
  <c r="Y63" s="1"/>
  <c r="X61" l="1"/>
  <c r="F17" i="6" s="1"/>
  <c r="W62" i="11"/>
  <c r="W63" s="1"/>
  <c r="G17" i="6" l="1"/>
  <c r="X62" i="11"/>
  <c r="G63"/>
  <c r="E29" i="6"/>
  <c r="X63" i="11" l="1"/>
  <c r="G19" i="6" l="1"/>
  <c r="G24" s="1"/>
  <c r="G29" s="1"/>
  <c r="F24"/>
  <c r="F29" s="1"/>
</calcChain>
</file>

<file path=xl/sharedStrings.xml><?xml version="1.0" encoding="utf-8"?>
<sst xmlns="http://schemas.openxmlformats.org/spreadsheetml/2006/main" count="630" uniqueCount="263">
  <si>
    <t>R.B</t>
  </si>
  <si>
    <t>ŠPORTSKA UDRUGA</t>
  </si>
  <si>
    <t>Grupa</t>
  </si>
  <si>
    <t>Mjesečna rata</t>
  </si>
  <si>
    <t>1.</t>
  </si>
  <si>
    <t>ODBOJKAŠKI KLUB MARINA KAŠTELA</t>
  </si>
  <si>
    <t>I</t>
  </si>
  <si>
    <t>2.</t>
  </si>
  <si>
    <t>3.</t>
  </si>
  <si>
    <t>RUKOMETNI KLUB MARINA KAŠTELA</t>
  </si>
  <si>
    <t>4.</t>
  </si>
  <si>
    <t>JUDO KLUB DALMACIJACEMENT</t>
  </si>
  <si>
    <t>5.</t>
  </si>
  <si>
    <t xml:space="preserve">HRVATSKI NOGOMETNI KLUB VAL </t>
  </si>
  <si>
    <t>6.</t>
  </si>
  <si>
    <t>KLUB DIZAČA UTEGA KAŠTELA</t>
  </si>
  <si>
    <t>UKUPNO</t>
  </si>
  <si>
    <t>II</t>
  </si>
  <si>
    <t>HRVATSKI  NOGOMETNI  KLUB  JADRAN</t>
  </si>
  <si>
    <t>KICKBOXING KLUB MOKK – KAŠTELA</t>
  </si>
  <si>
    <t>ŽENSKI RUKOMETNI KLUB KAŠTELA</t>
  </si>
  <si>
    <t>ŽENSKI NOGOMETNI KLUB DALMACIJA</t>
  </si>
  <si>
    <t>7.</t>
  </si>
  <si>
    <t>8.</t>
  </si>
  <si>
    <t>TWIRLING KLUB KAŠTELA</t>
  </si>
  <si>
    <t xml:space="preserve">  </t>
  </si>
  <si>
    <t>III</t>
  </si>
  <si>
    <t>ŠAHOVSKI KLUB PETAR SEDLAR – PEPE</t>
  </si>
  <si>
    <t>HRVATSKI VESLAČKI KLUB KAŠTELA</t>
  </si>
  <si>
    <t>I+II+III</t>
  </si>
  <si>
    <t xml:space="preserve"> </t>
  </si>
  <si>
    <t>Vrijednost BODA - PROGRAM</t>
  </si>
  <si>
    <t>TAB 1</t>
  </si>
  <si>
    <t>TAB 2</t>
  </si>
  <si>
    <t>TABELA 5</t>
  </si>
  <si>
    <t>DODAT. BODOVI      Čl. 18.</t>
  </si>
  <si>
    <t>UKUPNO BODOVA</t>
  </si>
  <si>
    <t>Zast.šp.</t>
  </si>
  <si>
    <t>seniori</t>
  </si>
  <si>
    <t>juniori</t>
  </si>
  <si>
    <t>kadeti</t>
  </si>
  <si>
    <t>ml.kad.</t>
  </si>
  <si>
    <t>Djč/Djev</t>
  </si>
  <si>
    <t>Ml.d/dje</t>
  </si>
  <si>
    <t>ŠKOLA</t>
  </si>
  <si>
    <t>ODBOJKAŠKI KLUB KAŠTELA CEMEX</t>
  </si>
  <si>
    <t xml:space="preserve">HRVATSKI NOGOMETNI KLUB GOŠK </t>
  </si>
  <si>
    <t>9.</t>
  </si>
  <si>
    <t>10.</t>
  </si>
  <si>
    <t>ž</t>
  </si>
  <si>
    <t>m</t>
  </si>
  <si>
    <t>Liga sustav</t>
  </si>
  <si>
    <t>Ukupno</t>
  </si>
  <si>
    <t>Ukupni iznos</t>
  </si>
  <si>
    <t>TABELA 8</t>
  </si>
  <si>
    <t>DODAT. BODOVI      ČL.22</t>
  </si>
  <si>
    <t>TAB 14 kategorizirani</t>
  </si>
  <si>
    <t>spol</t>
  </si>
  <si>
    <t>mlađi kadeti</t>
  </si>
  <si>
    <t>Djčaci / Djevojčice</t>
  </si>
  <si>
    <t>Mlađi Djčaci / Djevojčice</t>
  </si>
  <si>
    <t>škola</t>
  </si>
  <si>
    <t>M</t>
  </si>
  <si>
    <t>Ž</t>
  </si>
  <si>
    <t>KLUB DIZAČA UTEGA</t>
  </si>
  <si>
    <t>UKUPNO I + II + III</t>
  </si>
  <si>
    <t>m/ž</t>
  </si>
  <si>
    <t>BODOVI</t>
  </si>
  <si>
    <t>SREDSTVA</t>
  </si>
  <si>
    <t xml:space="preserve">DETALJNI FINANCIJSKI PLAN </t>
  </si>
  <si>
    <t xml:space="preserve">ZAJEDNICE ŠPORTSKIH UDRUGA KAŠTELA ZA 2015. godinu  </t>
  </si>
  <si>
    <r>
      <t xml:space="preserve">( </t>
    </r>
    <r>
      <rPr>
        <b/>
        <i/>
        <sz val="16"/>
        <color rgb="FFFF0000"/>
        <rFont val="Calibri"/>
        <family val="2"/>
        <charset val="238"/>
        <scheme val="minor"/>
      </rPr>
      <t>p r o j e k c i j a</t>
    </r>
    <r>
      <rPr>
        <b/>
        <i/>
        <sz val="16"/>
        <color rgb="FF000000"/>
        <rFont val="Calibri"/>
        <family val="2"/>
        <charset val="238"/>
        <scheme val="minor"/>
      </rPr>
      <t xml:space="preserve"> - usklađena s prijedlogom Programa javnih potreba u športu za 2015. godinu)</t>
    </r>
  </si>
  <si>
    <t>Red. br.</t>
  </si>
  <si>
    <t>STAVKA</t>
  </si>
  <si>
    <t>IZNOS ZA 2014</t>
  </si>
  <si>
    <t>IZNOS ZA 2015</t>
  </si>
  <si>
    <t>RAZLIKA     2014-2015</t>
  </si>
  <si>
    <t>Ukupna sredstva za športski program kojima raspolaže Zajednica</t>
  </si>
  <si>
    <t>Sufinanciranje programa rada klubova I – III grupe prema Pravilniku</t>
  </si>
  <si>
    <t>Rezervna sredstva za sufinanciranje I - III grupe prema Pravilniku ( čl.18. st.10.)</t>
  </si>
  <si>
    <t>Sufinanciranje troškova prijevoza klubova I – III grupe prema Pravilniku</t>
  </si>
  <si>
    <t>Neraspoređena sredstva za prijevoz I – III grupe prema Pravilniku</t>
  </si>
  <si>
    <t>Sufinanciranje programa rada klubova IV grupe  prema Pravilniku</t>
  </si>
  <si>
    <t>Sufinanciranje troškova prijevoza klubova IV grupe prema Pravilniku</t>
  </si>
  <si>
    <t>Održavanje objekata</t>
  </si>
  <si>
    <t>Naknade kategoriziranim športašima</t>
  </si>
  <si>
    <t>Zdravstvena zaštita športaša</t>
  </si>
  <si>
    <t>Rad Zajednice</t>
  </si>
  <si>
    <t>Vrijednost boda</t>
  </si>
  <si>
    <t>Vrijednost km</t>
  </si>
  <si>
    <t xml:space="preserve"> RASPODJELA SREDSTAVA ZA  IV GRUPU</t>
  </si>
  <si>
    <t>PROGRAM</t>
  </si>
  <si>
    <t>Procjena Upravnog odbora</t>
  </si>
  <si>
    <t>Ukupna sredstva</t>
  </si>
  <si>
    <t>GIMNASTIČKI KLUB KAŠTELA</t>
  </si>
  <si>
    <t>IV</t>
  </si>
  <si>
    <t>UDRUGA ZA MALI NOGOMET KAŠTELA</t>
  </si>
  <si>
    <t>STOLNOTENISKI KLUB KAŠTELA</t>
  </si>
  <si>
    <t>ŠKOLSKI ŠPORTSKI SAVEZ</t>
  </si>
  <si>
    <t>PLIVAČKI KLUB KAŠTELA</t>
  </si>
  <si>
    <t>AIKIDO KLUB KAŠTELA GEN KI</t>
  </si>
  <si>
    <t>JUDO KLUB KAŠTELA</t>
  </si>
  <si>
    <t>PIKADO KLUB POSEJDON</t>
  </si>
  <si>
    <t>TENISKI KLUB RESNIK</t>
  </si>
  <si>
    <t>11.</t>
  </si>
  <si>
    <t>PLESNI KLUB LOLITA</t>
  </si>
  <si>
    <t>Red. Br.</t>
  </si>
  <si>
    <t>NAZIV</t>
  </si>
  <si>
    <t>BILJARSKI KLUB KAŠTELA</t>
  </si>
  <si>
    <t>H.P.D. ANTE BEDALOV</t>
  </si>
  <si>
    <t>H.P.D. KOZJAK</t>
  </si>
  <si>
    <t>H.P.D. MALAČKA</t>
  </si>
  <si>
    <t>JADRANSKI PLIVAČKI MARATON</t>
  </si>
  <si>
    <t>JEDRILIČARI NA DASCI NEHAJ</t>
  </si>
  <si>
    <t>JEDRILIČARSKI KLUB KAŠTELA</t>
  </si>
  <si>
    <t>JEDRILIČARSKI KLUB SVETI IVAN</t>
  </si>
  <si>
    <t>KARATE KLUB FORTITER</t>
  </si>
  <si>
    <t>KICKBOXSING KLUB ARGENTIN STYLE</t>
  </si>
  <si>
    <t>KLUB ODBOJKE NA PIJESKU</t>
  </si>
  <si>
    <t>12.</t>
  </si>
  <si>
    <t>KLUB RITMIČKE GIMNASTIKE M.KAŠTELA</t>
  </si>
  <si>
    <t>13.</t>
  </si>
  <si>
    <t>KLUB ŠPORTSKOG RIBOLOVA GIRIČIĆ</t>
  </si>
  <si>
    <t>14.</t>
  </si>
  <si>
    <t>KLUB RUKOMETA NA PIJESKU B. MOMCI</t>
  </si>
  <si>
    <t>15.</t>
  </si>
  <si>
    <t>16.</t>
  </si>
  <si>
    <t>MOTO KLUB ADRIA</t>
  </si>
  <si>
    <t>17.</t>
  </si>
  <si>
    <t>ODBOJKAŠKI KLUB KAŠTELA 2001</t>
  </si>
  <si>
    <t>18.</t>
  </si>
  <si>
    <t>19.</t>
  </si>
  <si>
    <t>POMORSKO ŠPORTSKO DRUŠTVO GALEB</t>
  </si>
  <si>
    <t>20.</t>
  </si>
  <si>
    <t>POMORSKI ŠPORTSKI KLUB SRDELA</t>
  </si>
  <si>
    <t>21.</t>
  </si>
  <si>
    <t>P. Š. RIBOLOVNO DRUŠTVO GOJAČA</t>
  </si>
  <si>
    <t>22.</t>
  </si>
  <si>
    <t>REKREACIJSKI KLUB K 7</t>
  </si>
  <si>
    <t>23.</t>
  </si>
  <si>
    <t>24.</t>
  </si>
  <si>
    <t>SKIJAŠKI KLUB KAŠTELA</t>
  </si>
  <si>
    <t>25.</t>
  </si>
  <si>
    <t>ŠPORTSKI KLUB VJEVERICA</t>
  </si>
  <si>
    <t>26.</t>
  </si>
  <si>
    <t>ŠPORTSKI RIBOLOVNI KLUB NEAJ</t>
  </si>
  <si>
    <t>27.</t>
  </si>
  <si>
    <t>ŠPORTSKI RIBOLOVNI KLUB UGOR</t>
  </si>
  <si>
    <t>28.</t>
  </si>
  <si>
    <t>29.</t>
  </si>
  <si>
    <t>TENIS KLUB KAŠTELANSKA RIVIJERA</t>
  </si>
  <si>
    <t>30.</t>
  </si>
  <si>
    <t>UDRUGA TJELESNIH INVALIDA KAŠTELA</t>
  </si>
  <si>
    <t>UDRUGA ZA ŠPORT I REKREACIJU CICIBAN</t>
  </si>
  <si>
    <t>Š P O R T S K A    U D R U G A</t>
  </si>
  <si>
    <t>Spol</t>
  </si>
  <si>
    <r>
      <t>od 01.01. 201</t>
    </r>
    <r>
      <rPr>
        <b/>
        <sz val="12"/>
        <color rgb="FFFF0000"/>
        <rFont val="Arial Narrow"/>
        <family val="2"/>
        <charset val="238"/>
      </rPr>
      <t>5</t>
    </r>
    <r>
      <rPr>
        <b/>
        <sz val="12"/>
        <color theme="1"/>
        <rFont val="Arial Narrow"/>
        <family val="2"/>
        <charset val="238"/>
      </rPr>
      <t>. do 31.12.201</t>
    </r>
    <r>
      <rPr>
        <b/>
        <sz val="12"/>
        <color rgb="FFFF0000"/>
        <rFont val="Arial Narrow"/>
        <family val="2"/>
        <charset val="238"/>
      </rPr>
      <t>5</t>
    </r>
    <r>
      <rPr>
        <b/>
        <sz val="12"/>
        <color theme="1"/>
        <rFont val="Arial Narrow"/>
        <family val="2"/>
        <charset val="238"/>
      </rPr>
      <t>.</t>
    </r>
  </si>
  <si>
    <t>SUFINANCIRANJE PO ZAHTJEVIMA</t>
  </si>
  <si>
    <t>0.</t>
  </si>
  <si>
    <t>1.1.</t>
  </si>
  <si>
    <t>1.2.</t>
  </si>
  <si>
    <t>2.1.</t>
  </si>
  <si>
    <t>2.2.</t>
  </si>
  <si>
    <t>UKUPNO ZA  IV  GRUPU</t>
  </si>
  <si>
    <t xml:space="preserve"> RASPODJELA SREDSTAVA ZA  IV GRUPU - PO ZAHTJEVIMA</t>
  </si>
  <si>
    <t>R.B.</t>
  </si>
  <si>
    <t>TAB 14 (kategorizirani)</t>
  </si>
  <si>
    <t>SVEUKUPNO</t>
  </si>
  <si>
    <t>Liga sust.</t>
  </si>
  <si>
    <t>SUFINANCIRANJE KONTINUIRANO</t>
  </si>
  <si>
    <t>J A V N E    P O T R E B E</t>
  </si>
  <si>
    <r>
      <t>ODBOJKAŠKI KLUB MLADOST – MARINA KAŠTELA</t>
    </r>
    <r>
      <rPr>
        <b/>
        <sz val="11"/>
        <color rgb="FFFF0000"/>
        <rFont val="Arial Narrow"/>
        <family val="2"/>
        <charset val="238"/>
      </rPr>
      <t>***</t>
    </r>
  </si>
  <si>
    <t>BROJ ŠPORTAŠA - TABELA 13</t>
  </si>
  <si>
    <t>BODOVA PO ŠPORTAŠU :</t>
  </si>
  <si>
    <t>BROJ ŠPORTAŠA - TABELA 5</t>
  </si>
  <si>
    <t>Ukup3-9</t>
  </si>
  <si>
    <t>ukup</t>
  </si>
  <si>
    <t>3 do 9</t>
  </si>
  <si>
    <t>ukupno     2 do 7  m/ž</t>
  </si>
  <si>
    <t>ukupno    2 do 7</t>
  </si>
  <si>
    <t>BROJ ŠPORTAŠA</t>
  </si>
  <si>
    <r>
      <t xml:space="preserve">Prosjek </t>
    </r>
    <r>
      <rPr>
        <b/>
        <sz val="9"/>
        <color rgb="FFFF0000"/>
        <rFont val="Arial Narrow"/>
        <family val="2"/>
        <charset val="238"/>
      </rPr>
      <t>korigirano</t>
    </r>
  </si>
  <si>
    <t xml:space="preserve">ODBOJKAŠKI KLUB MARINA KAŠTELA </t>
  </si>
  <si>
    <t>KOŠARKAŠKI KLUB KAŠTELA</t>
  </si>
  <si>
    <t>ODB. KLUB MLADOST – MARINA KAŠTELA</t>
  </si>
  <si>
    <t>TENIS KLUB KAŠTELA</t>
  </si>
  <si>
    <t>ŽENSKI ODBOJKAŠKI KLUB KAŠTELA CEMEX</t>
  </si>
  <si>
    <t>KICKBOXING KLUB MOKK - KAŠTELA</t>
  </si>
  <si>
    <t>1 do 7</t>
  </si>
  <si>
    <t>Troškovi  natjec.</t>
  </si>
  <si>
    <t>IZNOS</t>
  </si>
  <si>
    <t>UKUPNO športaša</t>
  </si>
  <si>
    <t xml:space="preserve">Pravilnik </t>
  </si>
  <si>
    <t>TWIRLING KLUB KORAK</t>
  </si>
  <si>
    <t>ODBOJKAŠKI KLUB KAŠTEL LUKŠIĆ</t>
  </si>
  <si>
    <t>JUDO KLUB JADRAN</t>
  </si>
  <si>
    <r>
      <t xml:space="preserve">TAB 1 </t>
    </r>
    <r>
      <rPr>
        <sz val="8"/>
        <color rgb="FFFF0000"/>
        <rFont val="Arial Narrow"/>
        <family val="2"/>
        <charset val="238"/>
      </rPr>
      <t>šport. tradicija</t>
    </r>
  </si>
  <si>
    <r>
      <t xml:space="preserve">TAB 2 </t>
    </r>
    <r>
      <rPr>
        <sz val="8"/>
        <color rgb="FFFF0000"/>
        <rFont val="Arial Narrow"/>
        <family val="2"/>
        <charset val="238"/>
      </rPr>
      <t>međ. natjec.</t>
    </r>
  </si>
  <si>
    <t>Zastup. športa</t>
  </si>
  <si>
    <t>TAB 14 (kategor.)</t>
  </si>
  <si>
    <t>UKUPN BODOV</t>
  </si>
  <si>
    <r>
      <rPr>
        <b/>
        <sz val="8"/>
        <color rgb="FFFF0000"/>
        <rFont val="Arial Narrow"/>
        <family val="2"/>
        <charset val="238"/>
      </rPr>
      <t xml:space="preserve">DOD. BOD.      </t>
    </r>
    <r>
      <rPr>
        <b/>
        <sz val="8"/>
        <color rgb="FF00B050"/>
        <rFont val="Arial Narrow"/>
        <family val="2"/>
        <charset val="238"/>
      </rPr>
      <t>ČL.24.</t>
    </r>
  </si>
  <si>
    <r>
      <t xml:space="preserve">DOD. BOD.     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rgb="FF00B050"/>
        <rFont val="Arial"/>
        <family val="2"/>
        <charset val="238"/>
      </rPr>
      <t>Čl. 28.</t>
    </r>
  </si>
  <si>
    <t>Sustav natjecanja</t>
  </si>
  <si>
    <r>
      <rPr>
        <sz val="8"/>
        <color rgb="FF0070C0"/>
        <rFont val="Arial Narrow"/>
        <family val="2"/>
        <charset val="238"/>
      </rPr>
      <t>Stupanj</t>
    </r>
    <r>
      <rPr>
        <sz val="8"/>
        <color rgb="FFFF0000"/>
        <rFont val="Arial Narrow"/>
        <family val="2"/>
        <charset val="238"/>
      </rPr>
      <t xml:space="preserve"> natjec.</t>
    </r>
  </si>
  <si>
    <t>TABELA 7</t>
  </si>
  <si>
    <r>
      <rPr>
        <b/>
        <sz val="8"/>
        <color rgb="FF0070C0"/>
        <rFont val="Arial Narrow"/>
        <family val="2"/>
        <charset val="238"/>
      </rPr>
      <t>TAB 13</t>
    </r>
    <r>
      <rPr>
        <b/>
        <sz val="8"/>
        <color rgb="FFFF0000"/>
        <rFont val="Arial Narrow"/>
        <family val="2"/>
        <charset val="238"/>
      </rPr>
      <t xml:space="preserve"> </t>
    </r>
    <r>
      <rPr>
        <sz val="8"/>
        <color rgb="FFFF0000"/>
        <rFont val="Arial Narrow"/>
        <family val="2"/>
        <charset val="238"/>
      </rPr>
      <t>kategorizirani</t>
    </r>
  </si>
  <si>
    <t>TABELA 12</t>
  </si>
  <si>
    <t>Ukupno tab 12 m/ž</t>
  </si>
  <si>
    <r>
      <rPr>
        <b/>
        <sz val="8"/>
        <color rgb="FF0070C0"/>
        <rFont val="Arial"/>
        <family val="2"/>
        <charset val="238"/>
      </rPr>
      <t>TAB 13</t>
    </r>
    <r>
      <rPr>
        <b/>
        <sz val="8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kategorizirani</t>
    </r>
  </si>
  <si>
    <r>
      <t>HRVATSKI  NOGOMETNI  KLUB  JADRAN</t>
    </r>
    <r>
      <rPr>
        <b/>
        <sz val="11"/>
        <color rgb="FFFF0000"/>
        <rFont val="Arial Narrow"/>
        <family val="2"/>
        <charset val="238"/>
      </rPr>
      <t xml:space="preserve"> </t>
    </r>
  </si>
  <si>
    <r>
      <t>Bodovi po čl.3</t>
    </r>
    <r>
      <rPr>
        <b/>
        <sz val="9"/>
        <color rgb="FF0070C0"/>
        <rFont val="Arial Narrow"/>
        <family val="2"/>
        <charset val="238"/>
      </rPr>
      <t>3.</t>
    </r>
  </si>
  <si>
    <r>
      <t>Dodatna sredstva čl.3</t>
    </r>
    <r>
      <rPr>
        <b/>
        <sz val="9"/>
        <color rgb="FF0070C0"/>
        <rFont val="Arial Narrow"/>
        <family val="2"/>
        <charset val="238"/>
      </rPr>
      <t>5.</t>
    </r>
  </si>
  <si>
    <t>grupa</t>
  </si>
  <si>
    <r>
      <t xml:space="preserve">Ukupno tab </t>
    </r>
    <r>
      <rPr>
        <sz val="8"/>
        <color rgb="FF0070C0"/>
        <rFont val="Arial"/>
        <family val="2"/>
        <charset val="238"/>
      </rPr>
      <t>12</t>
    </r>
  </si>
  <si>
    <t xml:space="preserve">NOGOMETNI KLUB GOŠK </t>
  </si>
  <si>
    <t>RUKOMETNI KLUB RIBOLA KAŠTELA</t>
  </si>
  <si>
    <t>ŽENSKI RUKOMETNI KLUB MARINA KAŠTELA</t>
  </si>
  <si>
    <t>DODAT BODOVI Čl. 14. (reprezentativac)</t>
  </si>
  <si>
    <t>PLAN RASPODJELE SREDSTAVA ZA PROGRAM JAVNIH POTREBA U ŠPORTU GRADA KAŠTELA ZA 2016. GODINU (rekapitulacija)</t>
  </si>
  <si>
    <t>Redni broj stavke</t>
  </si>
  <si>
    <t>Namjena sredstava</t>
  </si>
  <si>
    <t xml:space="preserve">Iznos u kn za 2015. </t>
  </si>
  <si>
    <t>Iznos u kn za 2016. – planirano</t>
  </si>
  <si>
    <t>ZAJEDNICA ŠPORTSKIH UDRUGA KAŠTELA</t>
  </si>
  <si>
    <t>1. PROGRAMSKA PODRUČJA</t>
  </si>
  <si>
    <t>Sufinanciranje programa rada klubova I – III grupe</t>
  </si>
  <si>
    <t>Sufinanciranje programa rada klubova IV grupe</t>
  </si>
  <si>
    <t>1.3.</t>
  </si>
  <si>
    <t>Program zdravstvene zaštite</t>
  </si>
  <si>
    <t>1.4.</t>
  </si>
  <si>
    <t>1.5.</t>
  </si>
  <si>
    <t>Program školovanja, usavršavanja i osposobljavanja kadrova u športu</t>
  </si>
  <si>
    <t>1.6.</t>
  </si>
  <si>
    <t>Program nositelja kvalitete športa u Gradu Kaštela</t>
  </si>
  <si>
    <t>2.  POSEBNI DIO PROGRAMA</t>
  </si>
  <si>
    <t>Posebni programi udruga - od interesa za Grad Kaštela</t>
  </si>
  <si>
    <t xml:space="preserve">Program športskih objekata - održavanje </t>
  </si>
  <si>
    <t>UKUPNO ZA RASPODIJELITI</t>
  </si>
  <si>
    <t xml:space="preserve">ZAJEDNICE ŠPORTSKIH UDRUGA KAŠTELA ZA 2016. godinu  </t>
  </si>
  <si>
    <r>
      <rPr>
        <b/>
        <sz val="12"/>
        <color rgb="FF0070C0"/>
        <rFont val="Calibri"/>
        <family val="2"/>
        <charset val="238"/>
        <scheme val="minor"/>
      </rPr>
      <t xml:space="preserve">RAZLIKA  </t>
    </r>
    <r>
      <rPr>
        <b/>
        <sz val="12"/>
        <rFont val="Calibri"/>
        <family val="2"/>
        <charset val="238"/>
        <scheme val="minor"/>
      </rPr>
      <t xml:space="preserve">       </t>
    </r>
    <r>
      <rPr>
        <b/>
        <sz val="12"/>
        <color rgb="FF0070C0"/>
        <rFont val="Calibri"/>
        <family val="2"/>
        <charset val="238"/>
        <scheme val="minor"/>
      </rPr>
      <t xml:space="preserve"> JP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DP</t>
    </r>
  </si>
  <si>
    <t>IZNOS - JAVNE POTREBE</t>
  </si>
  <si>
    <t>od 01.01. 2016. do 31.12.2016.</t>
  </si>
  <si>
    <r>
      <t>ODREĐIVANJE BODOVA PREMA PRAVILNIKU ZŠUK ZA 201</t>
    </r>
    <r>
      <rPr>
        <b/>
        <sz val="8"/>
        <rFont val="Arial"/>
        <family val="2"/>
        <charset val="238"/>
      </rPr>
      <t>6</t>
    </r>
    <r>
      <rPr>
        <b/>
        <sz val="8"/>
        <color theme="1"/>
        <rFont val="Arial"/>
        <family val="2"/>
        <charset val="238"/>
      </rPr>
      <t xml:space="preserve">. - </t>
    </r>
    <r>
      <rPr>
        <b/>
        <sz val="8"/>
        <color rgb="FFFF0000"/>
        <rFont val="Arial"/>
        <family val="2"/>
        <charset val="238"/>
      </rPr>
      <t>ZA NEOLIMPIJSKE POJEDINAČNE ŠPORTOVE</t>
    </r>
  </si>
  <si>
    <t xml:space="preserve"> RASPODJELA SREDSTAVA ZA PROGRAM I-III GRUPE</t>
  </si>
  <si>
    <r>
      <rPr>
        <b/>
        <sz val="14"/>
        <color rgb="FF0070C0"/>
        <rFont val="Arial Narrow"/>
        <family val="2"/>
        <charset val="238"/>
      </rPr>
      <t xml:space="preserve">ODREĐIVANJE BODOVA PREMA PRAVILNIKU ZŠUK ZA 2016. </t>
    </r>
    <r>
      <rPr>
        <b/>
        <sz val="14"/>
        <color theme="1"/>
        <rFont val="Arial Narrow"/>
        <family val="2"/>
        <charset val="238"/>
      </rPr>
      <t xml:space="preserve">- </t>
    </r>
    <r>
      <rPr>
        <b/>
        <sz val="14"/>
        <color rgb="FFFF0000"/>
        <rFont val="Arial Narrow"/>
        <family val="2"/>
        <charset val="238"/>
      </rPr>
      <t>ZA OLIMPIJSKE EKIPNE ŠPORTOVE</t>
    </r>
  </si>
  <si>
    <r>
      <rPr>
        <b/>
        <sz val="12"/>
        <color rgb="FF0070C0"/>
        <rFont val="Arial Narrow"/>
        <family val="2"/>
        <charset val="238"/>
      </rPr>
      <t xml:space="preserve">ODREĐIVANJE BODOVA PREMA PRAVILNIKU ZŠUK ZA 2016. </t>
    </r>
    <r>
      <rPr>
        <b/>
        <sz val="12"/>
        <color theme="1"/>
        <rFont val="Arial Narrow"/>
        <family val="2"/>
        <charset val="238"/>
      </rPr>
      <t xml:space="preserve">- </t>
    </r>
    <r>
      <rPr>
        <b/>
        <sz val="12"/>
        <color rgb="FFFF0000"/>
        <rFont val="Arial Narrow"/>
        <family val="2"/>
        <charset val="238"/>
      </rPr>
      <t>ZA OLIMPIJSKE POJEDINAČNE ŠPORTOVE</t>
    </r>
  </si>
  <si>
    <r>
      <rPr>
        <b/>
        <sz val="11"/>
        <color rgb="FF0070C0"/>
        <rFont val="Arial"/>
        <family val="2"/>
        <charset val="238"/>
      </rPr>
      <t xml:space="preserve">ODREĐIVANJE BODOVA PREMA PRAVILNIKU ZŠUK ZA 2016. </t>
    </r>
    <r>
      <rPr>
        <b/>
        <sz val="11"/>
        <color theme="1"/>
        <rFont val="Arial"/>
        <family val="2"/>
        <charset val="238"/>
      </rPr>
      <t xml:space="preserve">- </t>
    </r>
    <r>
      <rPr>
        <b/>
        <sz val="11"/>
        <color rgb="FFFF0000"/>
        <rFont val="Arial"/>
        <family val="2"/>
        <charset val="238"/>
      </rPr>
      <t>ZA NEOLIMPIJSKE POJEDINAČNE ŠPORTOVE</t>
    </r>
  </si>
  <si>
    <t>KŠR NEBOJSIJA</t>
  </si>
  <si>
    <t>PRENESENI VIŠAK IZ 2015</t>
  </si>
  <si>
    <t>PRERASPODJELA PRENESENOG VIŠKA</t>
  </si>
  <si>
    <t>NOSITELJ KVALITETE</t>
  </si>
  <si>
    <r>
      <t xml:space="preserve">BODOVI + </t>
    </r>
    <r>
      <rPr>
        <b/>
        <sz val="8"/>
        <color rgb="FF0070C0"/>
        <rFont val="Arial Narrow"/>
        <family val="2"/>
        <charset val="238"/>
      </rPr>
      <t>NOSITELJ KVALITETE</t>
    </r>
  </si>
  <si>
    <r>
      <t xml:space="preserve">Mjesečna </t>
    </r>
    <r>
      <rPr>
        <b/>
        <sz val="10"/>
        <color rgb="FF0070C0"/>
        <rFont val="Arial Narrow"/>
        <family val="2"/>
        <charset val="238"/>
      </rPr>
      <t>rata</t>
    </r>
  </si>
  <si>
    <t>MNK BONITO</t>
  </si>
  <si>
    <t>2015 - 2016</t>
  </si>
  <si>
    <r>
      <t>od 01.01. 2016</t>
    </r>
    <r>
      <rPr>
        <b/>
        <sz val="12"/>
        <color theme="1"/>
        <rFont val="Arial Narrow"/>
        <family val="2"/>
        <charset val="238"/>
      </rPr>
      <t>. do 31.12.201</t>
    </r>
    <r>
      <rPr>
        <b/>
        <sz val="12"/>
        <color rgb="FFFF0000"/>
        <rFont val="Arial Narrow"/>
        <family val="2"/>
        <charset val="238"/>
      </rPr>
      <t>6</t>
    </r>
    <r>
      <rPr>
        <b/>
        <sz val="12"/>
        <color theme="1"/>
        <rFont val="Arial Narrow"/>
        <family val="2"/>
        <charset val="238"/>
      </rPr>
      <t>.</t>
    </r>
  </si>
  <si>
    <t>DODAT BODOVI Čl. 13. (reprezentativac)</t>
  </si>
  <si>
    <r>
      <t xml:space="preserve">RAZLIKA    </t>
    </r>
    <r>
      <rPr>
        <b/>
        <sz val="12"/>
        <color rgb="FF0070C0"/>
        <rFont val="Calibri"/>
        <family val="2"/>
        <charset val="238"/>
        <scheme val="minor"/>
      </rPr>
      <t xml:space="preserve"> 2015</t>
    </r>
    <r>
      <rPr>
        <b/>
        <sz val="12"/>
        <rFont val="Calibri"/>
        <family val="2"/>
        <charset val="238"/>
        <scheme val="minor"/>
      </rPr>
      <t>-</t>
    </r>
    <r>
      <rPr>
        <b/>
        <sz val="12"/>
        <color rgb="FFFF0000"/>
        <rFont val="Calibri"/>
        <family val="2"/>
        <charset val="238"/>
        <scheme val="minor"/>
      </rPr>
      <t>2016</t>
    </r>
  </si>
  <si>
    <t>Bodovi po čl.14.</t>
  </si>
  <si>
    <r>
      <t xml:space="preserve">Bodovi x </t>
    </r>
    <r>
      <rPr>
        <b/>
        <sz val="14"/>
        <color rgb="FFFF0000"/>
        <rFont val="Arial Narrow"/>
        <family val="2"/>
        <charset val="238"/>
      </rPr>
      <t>45,44</t>
    </r>
  </si>
  <si>
    <r>
      <t xml:space="preserve">Ukupni iznos     </t>
    </r>
    <r>
      <rPr>
        <b/>
        <sz val="9"/>
        <color rgb="FFFF0000"/>
        <rFont val="Arial Narrow"/>
        <family val="2"/>
        <charset val="238"/>
      </rPr>
      <t xml:space="preserve"> (</t>
    </r>
    <r>
      <rPr>
        <b/>
        <sz val="11"/>
        <color rgb="FFFF0000"/>
        <rFont val="Arial Narrow"/>
        <family val="2"/>
        <charset val="238"/>
      </rPr>
      <t>45,44)</t>
    </r>
  </si>
  <si>
    <t>ODBOJKAŠKI KLUB MLADOST – MARINA KAŠTELA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</si>
</sst>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_-* #,##0\ _k_n_-;\-* #,##0\ _k_n_-;_-* &quot;-&quot;??\ _k_n_-;_-@_-"/>
    <numFmt numFmtId="165" formatCode="_-* #,##0.0000000\ _k_n_-;\-* #,##0.0000000\ _k_n_-;_-* &quot;-&quot;??\ _k_n_-;_-@_-"/>
    <numFmt numFmtId="166" formatCode="0.0000"/>
  </numFmts>
  <fonts count="10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9"/>
      <color rgb="FF00B05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3" tint="-0.249977111117893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2060"/>
      <name val="Arial Narrow"/>
      <family val="2"/>
      <charset val="238"/>
    </font>
    <font>
      <b/>
      <sz val="11"/>
      <color rgb="FF0070C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b/>
      <sz val="11"/>
      <color rgb="FFC00000"/>
      <name val="Arial Narrow"/>
      <family val="2"/>
      <charset val="238"/>
    </font>
    <font>
      <b/>
      <sz val="8"/>
      <color rgb="FF7030A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8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FF"/>
      <name val="Arial"/>
      <family val="2"/>
      <charset val="238"/>
    </font>
    <font>
      <b/>
      <sz val="10"/>
      <color rgb="FF548DD4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12"/>
      <color rgb="FF0070C0"/>
      <name val="Arial Narrow"/>
      <family val="2"/>
      <charset val="238"/>
    </font>
    <font>
      <b/>
      <sz val="9"/>
      <color rgb="FF0070C0"/>
      <name val="Arial Narrow"/>
      <family val="2"/>
      <charset val="238"/>
    </font>
    <font>
      <b/>
      <sz val="9"/>
      <color rgb="FF00B05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12"/>
      <color theme="3" tint="-0.249977111117893"/>
      <name val="Arial Narrow"/>
      <family val="2"/>
      <charset val="238"/>
    </font>
    <font>
      <b/>
      <sz val="12"/>
      <color rgb="FF00206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00B050"/>
      <name val="Arial Narrow"/>
      <family val="2"/>
      <charset val="238"/>
    </font>
    <font>
      <sz val="8"/>
      <color rgb="FF00B050"/>
      <name val="Arial Narrow"/>
      <family val="2"/>
      <charset val="238"/>
    </font>
    <font>
      <b/>
      <sz val="8"/>
      <color rgb="FF0070C0"/>
      <name val="Arial Narrow"/>
      <family val="2"/>
      <charset val="238"/>
    </font>
    <font>
      <b/>
      <sz val="8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color rgb="FF0000FF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b/>
      <sz val="11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16"/>
      <color rgb="FF0070C0"/>
      <name val="Arial Narrow"/>
      <family val="2"/>
      <charset val="238"/>
    </font>
    <font>
      <sz val="12"/>
      <color rgb="FF0070C0"/>
      <name val="Arial Narrow"/>
      <family val="2"/>
      <charset val="238"/>
    </font>
    <font>
      <b/>
      <sz val="10"/>
      <color theme="3" tint="-0.249977111117893"/>
      <name val="Arial Narrow"/>
      <family val="2"/>
      <charset val="238"/>
    </font>
    <font>
      <b/>
      <sz val="10"/>
      <color rgb="FF002060"/>
      <name val="Arial Narrow"/>
      <family val="2"/>
      <charset val="238"/>
    </font>
    <font>
      <sz val="8"/>
      <color rgb="FF0070C0"/>
      <name val="Arial"/>
      <family val="2"/>
      <charset val="238"/>
    </font>
    <font>
      <sz val="8"/>
      <color rgb="FF0070C0"/>
      <name val="Arial Narrow"/>
      <family val="2"/>
      <charset val="238"/>
    </font>
    <font>
      <sz val="11"/>
      <color rgb="FF0070C0"/>
      <name val="Calibri"/>
      <family val="2"/>
      <charset val="238"/>
      <scheme val="minor"/>
    </font>
    <font>
      <sz val="8"/>
      <color rgb="FF7030A0"/>
      <name val="Arial"/>
      <family val="2"/>
      <charset val="238"/>
    </font>
    <font>
      <sz val="16"/>
      <color rgb="FF7030A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10"/>
      <color rgb="FF3F3151"/>
      <name val="Arial"/>
      <family val="2"/>
      <charset val="238"/>
    </font>
    <font>
      <b/>
      <sz val="9"/>
      <color rgb="FF3F3151"/>
      <name val="Arial"/>
      <family val="2"/>
      <charset val="238"/>
    </font>
    <font>
      <sz val="9"/>
      <color rgb="FF00B05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4"/>
      <color rgb="FF0070C0"/>
      <name val="Arial Narrow"/>
      <family val="2"/>
      <charset val="238"/>
    </font>
    <font>
      <b/>
      <sz val="10"/>
      <color rgb="FF0070C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ADAE9"/>
        <bgColor indexed="64"/>
      </patternFill>
    </fill>
    <fill>
      <patternFill patternType="solid">
        <fgColor rgb="FFB6B7D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FFFFFF"/>
        <bgColor indexed="64"/>
      </patternFill>
    </fill>
  </fills>
  <borders count="1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/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medium">
        <color rgb="FF0070C0"/>
      </bottom>
      <diagonal/>
    </border>
    <border>
      <left style="double">
        <color rgb="FF0070C0"/>
      </left>
      <right style="double">
        <color rgb="FF0070C0"/>
      </right>
      <top style="medium">
        <color rgb="FF0070C0"/>
      </top>
      <bottom style="double">
        <color rgb="FF0070C0"/>
      </bottom>
      <diagonal/>
    </border>
    <border>
      <left/>
      <right/>
      <top style="double">
        <color rgb="FF0070C0"/>
      </top>
      <bottom/>
      <diagonal/>
    </border>
    <border>
      <left/>
      <right/>
      <top style="double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 style="double">
        <color rgb="FF0070C0"/>
      </left>
      <right/>
      <top style="double">
        <color rgb="FF0070C0"/>
      </top>
      <bottom style="medium">
        <color rgb="FF0070C0"/>
      </bottom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/>
      <diagonal/>
    </border>
    <border>
      <left style="medium">
        <color rgb="FF0070C0"/>
      </left>
      <right style="medium">
        <color rgb="FF0070C0"/>
      </right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double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/>
      <top/>
      <bottom style="double">
        <color rgb="FF0070C0"/>
      </bottom>
      <diagonal/>
    </border>
    <border>
      <left style="medium">
        <color rgb="FF0070C0"/>
      </left>
      <right/>
      <top style="double">
        <color rgb="FF0070C0"/>
      </top>
      <bottom/>
      <diagonal/>
    </border>
    <border>
      <left style="medium">
        <color rgb="FF0070C0"/>
      </left>
      <right/>
      <top style="double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double">
        <color rgb="FF0070C0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 style="double">
        <color rgb="FF0070C0"/>
      </right>
      <top/>
      <bottom style="double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3">
    <xf numFmtId="0" fontId="0" fillId="0" borderId="0" xfId="0"/>
    <xf numFmtId="0" fontId="0" fillId="0" borderId="0" xfId="0"/>
    <xf numFmtId="43" fontId="0" fillId="0" borderId="0" xfId="0" applyNumberFormat="1"/>
    <xf numFmtId="0" fontId="12" fillId="2" borderId="40" xfId="0" applyFont="1" applyFill="1" applyBorder="1" applyAlignment="1">
      <alignment horizontal="center" vertical="center" wrapText="1"/>
    </xf>
    <xf numFmtId="164" fontId="13" fillId="0" borderId="15" xfId="1" applyNumberFormat="1" applyFont="1" applyBorder="1" applyAlignment="1">
      <alignment horizontal="center" vertical="center" wrapText="1"/>
    </xf>
    <xf numFmtId="164" fontId="16" fillId="0" borderId="47" xfId="1" applyNumberFormat="1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164" fontId="13" fillId="0" borderId="16" xfId="1" applyNumberFormat="1" applyFont="1" applyBorder="1" applyAlignment="1">
      <alignment horizontal="center" vertical="center" wrapText="1"/>
    </xf>
    <xf numFmtId="164" fontId="16" fillId="0" borderId="17" xfId="1" applyNumberFormat="1" applyFont="1" applyBorder="1" applyAlignment="1">
      <alignment horizontal="right" vertical="center" wrapText="1"/>
    </xf>
    <xf numFmtId="164" fontId="13" fillId="0" borderId="16" xfId="1" applyNumberFormat="1" applyFont="1" applyFill="1" applyBorder="1" applyAlignment="1">
      <alignment horizontal="center" vertical="center" wrapText="1"/>
    </xf>
    <xf numFmtId="164" fontId="13" fillId="2" borderId="19" xfId="1" applyNumberFormat="1" applyFont="1" applyFill="1" applyBorder="1" applyAlignment="1">
      <alignment horizontal="center" vertical="center" wrapText="1"/>
    </xf>
    <xf numFmtId="164" fontId="19" fillId="2" borderId="9" xfId="1" applyNumberFormat="1" applyFont="1" applyFill="1" applyBorder="1" applyAlignment="1">
      <alignment horizontal="right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4" fontId="15" fillId="0" borderId="25" xfId="1" applyNumberFormat="1" applyFont="1" applyBorder="1" applyAlignment="1">
      <alignment horizontal="right" vertical="center" wrapText="1"/>
    </xf>
    <xf numFmtId="164" fontId="15" fillId="0" borderId="10" xfId="1" applyNumberFormat="1" applyFont="1" applyBorder="1" applyAlignment="1">
      <alignment horizontal="right" vertical="center" wrapText="1"/>
    </xf>
    <xf numFmtId="164" fontId="16" fillId="0" borderId="43" xfId="1" applyNumberFormat="1" applyFont="1" applyBorder="1" applyAlignment="1">
      <alignment horizontal="right" vertical="center" wrapText="1"/>
    </xf>
    <xf numFmtId="164" fontId="19" fillId="2" borderId="44" xfId="1" applyNumberFormat="1" applyFont="1" applyFill="1" applyBorder="1" applyAlignment="1">
      <alignment horizontal="righ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3" fillId="2" borderId="19" xfId="1" applyNumberFormat="1" applyFont="1" applyFill="1" applyBorder="1" applyAlignment="1">
      <alignment horizontal="center" vertical="center"/>
    </xf>
    <xf numFmtId="164" fontId="19" fillId="2" borderId="6" xfId="1" applyNumberFormat="1" applyFont="1" applyFill="1" applyBorder="1" applyAlignment="1">
      <alignment horizontal="right" vertical="center" wrapText="1"/>
    </xf>
    <xf numFmtId="164" fontId="22" fillId="3" borderId="28" xfId="1" applyNumberFormat="1" applyFont="1" applyFill="1" applyBorder="1" applyAlignment="1">
      <alignment horizontal="center" vertical="center"/>
    </xf>
    <xf numFmtId="164" fontId="23" fillId="3" borderId="26" xfId="1" applyNumberFormat="1" applyFont="1" applyFill="1" applyBorder="1" applyAlignment="1">
      <alignment horizontal="right" vertical="center" wrapText="1"/>
    </xf>
    <xf numFmtId="0" fontId="16" fillId="0" borderId="0" xfId="0" applyFont="1"/>
    <xf numFmtId="164" fontId="19" fillId="2" borderId="20" xfId="1" applyNumberFormat="1" applyFont="1" applyFill="1" applyBorder="1" applyAlignment="1">
      <alignment horizontal="right" vertical="center" wrapText="1"/>
    </xf>
    <xf numFmtId="164" fontId="23" fillId="3" borderId="27" xfId="1" applyNumberFormat="1" applyFont="1" applyFill="1" applyBorder="1" applyAlignment="1">
      <alignment horizontal="right" vertical="center" wrapText="1"/>
    </xf>
    <xf numFmtId="164" fontId="14" fillId="0" borderId="21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 wrapText="1"/>
    </xf>
    <xf numFmtId="164" fontId="14" fillId="0" borderId="17" xfId="1" applyNumberFormat="1" applyFont="1" applyFill="1" applyBorder="1" applyAlignment="1">
      <alignment horizontal="center" vertical="center" wrapText="1"/>
    </xf>
    <xf numFmtId="164" fontId="18" fillId="0" borderId="17" xfId="1" applyNumberFormat="1" applyFont="1" applyBorder="1" applyAlignment="1">
      <alignment horizontal="center" vertical="center" wrapText="1"/>
    </xf>
    <xf numFmtId="164" fontId="14" fillId="0" borderId="48" xfId="1" applyNumberFormat="1" applyFont="1" applyBorder="1" applyAlignment="1">
      <alignment horizontal="center" vertical="center" wrapText="1"/>
    </xf>
    <xf numFmtId="164" fontId="16" fillId="0" borderId="55" xfId="1" applyNumberFormat="1" applyFont="1" applyBorder="1" applyAlignment="1">
      <alignment horizontal="right" vertical="center" wrapText="1"/>
    </xf>
    <xf numFmtId="164" fontId="16" fillId="0" borderId="48" xfId="1" applyNumberFormat="1" applyFont="1" applyBorder="1" applyAlignment="1">
      <alignment horizontal="right" vertical="center" wrapText="1"/>
    </xf>
    <xf numFmtId="164" fontId="15" fillId="0" borderId="37" xfId="1" applyNumberFormat="1" applyFont="1" applyBorder="1" applyAlignment="1">
      <alignment horizontal="center" vertical="center" wrapText="1"/>
    </xf>
    <xf numFmtId="164" fontId="15" fillId="0" borderId="33" xfId="1" applyNumberFormat="1" applyFont="1" applyBorder="1" applyAlignment="1">
      <alignment horizontal="center" vertical="center" wrapText="1"/>
    </xf>
    <xf numFmtId="164" fontId="17" fillId="0" borderId="33" xfId="1" applyNumberFormat="1" applyFont="1" applyFill="1" applyBorder="1" applyAlignment="1">
      <alignment horizontal="center" vertical="center" wrapText="1"/>
    </xf>
    <xf numFmtId="164" fontId="15" fillId="0" borderId="42" xfId="1" applyNumberFormat="1" applyFont="1" applyBorder="1" applyAlignment="1">
      <alignment horizontal="center" vertical="center" wrapText="1"/>
    </xf>
    <xf numFmtId="164" fontId="19" fillId="2" borderId="8" xfId="1" applyNumberFormat="1" applyFont="1" applyFill="1" applyBorder="1" applyAlignment="1">
      <alignment horizontal="center" vertical="center" wrapText="1"/>
    </xf>
    <xf numFmtId="164" fontId="19" fillId="2" borderId="34" xfId="1" applyNumberFormat="1" applyFont="1" applyFill="1" applyBorder="1" applyAlignment="1">
      <alignment horizontal="center" vertical="center" wrapText="1"/>
    </xf>
    <xf numFmtId="164" fontId="20" fillId="0" borderId="25" xfId="1" applyNumberFormat="1" applyFont="1" applyBorder="1" applyAlignment="1">
      <alignment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164" fontId="19" fillId="2" borderId="7" xfId="1" applyNumberFormat="1" applyFont="1" applyFill="1" applyBorder="1" applyAlignment="1">
      <alignment horizontal="center" vertical="center" wrapText="1"/>
    </xf>
    <xf numFmtId="164" fontId="19" fillId="2" borderId="49" xfId="1" applyNumberFormat="1" applyFont="1" applyFill="1" applyBorder="1" applyAlignment="1">
      <alignment horizontal="center" vertical="center" wrapText="1"/>
    </xf>
    <xf numFmtId="164" fontId="19" fillId="2" borderId="45" xfId="1" applyNumberFormat="1" applyFont="1" applyFill="1" applyBorder="1" applyAlignment="1">
      <alignment horizontal="center" vertical="center" wrapText="1"/>
    </xf>
    <xf numFmtId="164" fontId="19" fillId="2" borderId="0" xfId="1" applyNumberFormat="1" applyFont="1" applyFill="1" applyBorder="1" applyAlignment="1">
      <alignment horizontal="center" vertical="center" wrapText="1"/>
    </xf>
    <xf numFmtId="164" fontId="19" fillId="2" borderId="32" xfId="1" applyNumberFormat="1" applyFont="1" applyFill="1" applyBorder="1" applyAlignment="1">
      <alignment horizontal="center" vertical="center" wrapText="1"/>
    </xf>
    <xf numFmtId="164" fontId="21" fillId="5" borderId="25" xfId="1" applyNumberFormat="1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30" fillId="9" borderId="24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0" fontId="3" fillId="9" borderId="96" xfId="0" applyFont="1" applyFill="1" applyBorder="1" applyAlignment="1">
      <alignment horizontal="center" vertical="center" wrapText="1"/>
    </xf>
    <xf numFmtId="0" fontId="30" fillId="10" borderId="29" xfId="0" applyFont="1" applyFill="1" applyBorder="1" applyAlignment="1">
      <alignment horizontal="center" vertical="center" wrapText="1"/>
    </xf>
    <xf numFmtId="0" fontId="3" fillId="0" borderId="97" xfId="0" applyFont="1" applyBorder="1" applyAlignment="1">
      <alignment horizontal="right" wrapText="1"/>
    </xf>
    <xf numFmtId="0" fontId="32" fillId="0" borderId="98" xfId="0" applyFont="1" applyBorder="1" applyAlignment="1">
      <alignment horizontal="left"/>
    </xf>
    <xf numFmtId="0" fontId="9" fillId="0" borderId="90" xfId="0" applyFont="1" applyBorder="1" applyAlignment="1">
      <alignment horizontal="right" wrapText="1"/>
    </xf>
    <xf numFmtId="0" fontId="35" fillId="0" borderId="101" xfId="0" applyFont="1" applyBorder="1" applyAlignment="1">
      <alignment horizontal="left"/>
    </xf>
    <xf numFmtId="0" fontId="34" fillId="0" borderId="103" xfId="0" applyFont="1" applyBorder="1" applyAlignment="1">
      <alignment horizontal="right" wrapText="1"/>
    </xf>
    <xf numFmtId="0" fontId="9" fillId="0" borderId="61" xfId="0" applyFont="1" applyBorder="1" applyAlignment="1">
      <alignment horizontal="right" wrapText="1"/>
    </xf>
    <xf numFmtId="0" fontId="35" fillId="0" borderId="0" xfId="0" applyFont="1" applyBorder="1" applyAlignment="1">
      <alignment horizontal="left"/>
    </xf>
    <xf numFmtId="0" fontId="9" fillId="9" borderId="24" xfId="0" applyFont="1" applyFill="1" applyBorder="1" applyAlignment="1">
      <alignment horizontal="right" wrapText="1"/>
    </xf>
    <xf numFmtId="0" fontId="37" fillId="9" borderId="90" xfId="0" applyFont="1" applyFill="1" applyBorder="1" applyAlignment="1">
      <alignment horizontal="left" wrapText="1"/>
    </xf>
    <xf numFmtId="0" fontId="35" fillId="9" borderId="101" xfId="0" applyFont="1" applyFill="1" applyBorder="1" applyAlignment="1">
      <alignment horizontal="left"/>
    </xf>
    <xf numFmtId="0" fontId="33" fillId="9" borderId="90" xfId="0" applyFont="1" applyFill="1" applyBorder="1" applyAlignment="1">
      <alignment horizontal="right" wrapText="1"/>
    </xf>
    <xf numFmtId="0" fontId="33" fillId="9" borderId="102" xfId="0" applyFont="1" applyFill="1" applyBorder="1" applyAlignment="1">
      <alignment horizontal="right" wrapText="1"/>
    </xf>
    <xf numFmtId="0" fontId="37" fillId="9" borderId="14" xfId="0" applyFont="1" applyFill="1" applyBorder="1" applyAlignment="1">
      <alignment horizontal="left" wrapText="1"/>
    </xf>
    <xf numFmtId="0" fontId="35" fillId="9" borderId="7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right" wrapText="1"/>
    </xf>
    <xf numFmtId="0" fontId="33" fillId="9" borderId="105" xfId="0" applyFont="1" applyFill="1" applyBorder="1" applyAlignment="1">
      <alignment horizontal="right" wrapText="1"/>
    </xf>
    <xf numFmtId="0" fontId="34" fillId="0" borderId="51" xfId="0" applyFont="1" applyBorder="1" applyAlignment="1">
      <alignment horizontal="right" wrapText="1"/>
    </xf>
    <xf numFmtId="0" fontId="32" fillId="9" borderId="25" xfId="0" applyFont="1" applyFill="1" applyBorder="1" applyAlignment="1">
      <alignment horizontal="left"/>
    </xf>
    <xf numFmtId="164" fontId="23" fillId="6" borderId="29" xfId="1" applyNumberFormat="1" applyFont="1" applyFill="1" applyBorder="1" applyAlignment="1">
      <alignment vertical="center"/>
    </xf>
    <xf numFmtId="0" fontId="10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164" fontId="40" fillId="2" borderId="68" xfId="1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39" fillId="2" borderId="8" xfId="0" applyFont="1" applyFill="1" applyBorder="1" applyAlignment="1">
      <alignment horizontal="center" wrapText="1"/>
    </xf>
    <xf numFmtId="164" fontId="40" fillId="2" borderId="34" xfId="1" applyNumberFormat="1" applyFont="1" applyFill="1" applyBorder="1" applyAlignment="1">
      <alignment horizontal="center" wrapText="1"/>
    </xf>
    <xf numFmtId="164" fontId="40" fillId="2" borderId="9" xfId="1" applyNumberFormat="1" applyFont="1" applyFill="1" applyBorder="1" applyAlignment="1">
      <alignment horizontal="center" wrapText="1"/>
    </xf>
    <xf numFmtId="164" fontId="40" fillId="2" borderId="72" xfId="1" applyNumberFormat="1" applyFont="1" applyFill="1" applyBorder="1" applyAlignment="1">
      <alignment horizontal="center" wrapText="1"/>
    </xf>
    <xf numFmtId="164" fontId="40" fillId="2" borderId="8" xfId="1" applyNumberFormat="1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164" fontId="40" fillId="2" borderId="54" xfId="1" applyNumberFormat="1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center" wrapText="1"/>
    </xf>
    <xf numFmtId="164" fontId="48" fillId="8" borderId="79" xfId="1" applyNumberFormat="1" applyFont="1" applyFill="1" applyBorder="1" applyAlignment="1">
      <alignment horizontal="right" vertical="center" wrapText="1"/>
    </xf>
    <xf numFmtId="164" fontId="48" fillId="8" borderId="3" xfId="1" applyNumberFormat="1" applyFont="1" applyFill="1" applyBorder="1" applyAlignment="1">
      <alignment horizontal="right" vertical="center" wrapText="1"/>
    </xf>
    <xf numFmtId="164" fontId="49" fillId="8" borderId="43" xfId="1" applyNumberFormat="1" applyFont="1" applyFill="1" applyBorder="1" applyAlignment="1">
      <alignment horizontal="right" vertical="center" wrapText="1"/>
    </xf>
    <xf numFmtId="164" fontId="51" fillId="7" borderId="54" xfId="1" applyNumberFormat="1" applyFont="1" applyFill="1" applyBorder="1" applyAlignment="1">
      <alignment horizontal="right" vertical="center" wrapText="1"/>
    </xf>
    <xf numFmtId="164" fontId="56" fillId="2" borderId="8" xfId="1" applyNumberFormat="1" applyFont="1" applyFill="1" applyBorder="1" applyAlignment="1">
      <alignment horizontal="center" wrapText="1"/>
    </xf>
    <xf numFmtId="164" fontId="56" fillId="2" borderId="20" xfId="1" applyNumberFormat="1" applyFont="1" applyFill="1" applyBorder="1" applyAlignment="1">
      <alignment horizontal="right" vertical="center" wrapText="1"/>
    </xf>
    <xf numFmtId="164" fontId="12" fillId="2" borderId="19" xfId="1" applyNumberFormat="1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/>
    </xf>
    <xf numFmtId="0" fontId="16" fillId="0" borderId="0" xfId="0" applyFont="1" applyFill="1"/>
    <xf numFmtId="165" fontId="42" fillId="0" borderId="0" xfId="1" applyNumberFormat="1" applyFont="1" applyFill="1" applyAlignment="1">
      <alignment horizontal="right" wrapText="1"/>
    </xf>
    <xf numFmtId="0" fontId="0" fillId="0" borderId="0" xfId="0" applyFill="1"/>
    <xf numFmtId="0" fontId="13" fillId="0" borderId="25" xfId="0" applyFont="1" applyFill="1" applyBorder="1"/>
    <xf numFmtId="43" fontId="13" fillId="0" borderId="25" xfId="1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24" fillId="0" borderId="25" xfId="0" applyFont="1" applyFill="1" applyBorder="1"/>
    <xf numFmtId="0" fontId="13" fillId="5" borderId="25" xfId="0" applyFont="1" applyFill="1" applyBorder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164" fontId="19" fillId="2" borderId="68" xfId="1" applyNumberFormat="1" applyFont="1" applyFill="1" applyBorder="1" applyAlignment="1">
      <alignment horizontal="center" wrapText="1"/>
    </xf>
    <xf numFmtId="0" fontId="16" fillId="0" borderId="0" xfId="0" applyFont="1" applyFill="1" applyAlignment="1"/>
    <xf numFmtId="0" fontId="20" fillId="0" borderId="120" xfId="0" applyFont="1" applyBorder="1" applyAlignment="1">
      <alignment vertical="top" wrapText="1"/>
    </xf>
    <xf numFmtId="0" fontId="53" fillId="0" borderId="120" xfId="0" applyFont="1" applyBorder="1" applyAlignment="1">
      <alignment vertical="top" wrapText="1"/>
    </xf>
    <xf numFmtId="0" fontId="20" fillId="0" borderId="114" xfId="0" applyFont="1" applyBorder="1" applyAlignment="1">
      <alignment vertical="top" wrapText="1"/>
    </xf>
    <xf numFmtId="0" fontId="53" fillId="0" borderId="114" xfId="0" applyFont="1" applyBorder="1" applyAlignment="1">
      <alignment vertical="top" wrapText="1"/>
    </xf>
    <xf numFmtId="0" fontId="54" fillId="0" borderId="114" xfId="0" applyFont="1" applyBorder="1" applyAlignment="1">
      <alignment vertical="top" wrapText="1"/>
    </xf>
    <xf numFmtId="0" fontId="11" fillId="9" borderId="97" xfId="0" applyFont="1" applyFill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11" xfId="0" applyFont="1" applyBorder="1" applyAlignment="1">
      <alignment horizontal="center" vertical="top" wrapText="1"/>
    </xf>
    <xf numFmtId="0" fontId="54" fillId="0" borderId="115" xfId="0" applyFont="1" applyBorder="1" applyAlignment="1">
      <alignment vertical="top" wrapText="1"/>
    </xf>
    <xf numFmtId="0" fontId="53" fillId="0" borderId="115" xfId="0" applyFont="1" applyBorder="1" applyAlignment="1">
      <alignment vertical="top" wrapText="1"/>
    </xf>
    <xf numFmtId="164" fontId="19" fillId="0" borderId="5" xfId="1" applyNumberFormat="1" applyFont="1" applyBorder="1" applyAlignment="1">
      <alignment vertical="center" wrapText="1"/>
    </xf>
    <xf numFmtId="164" fontId="19" fillId="0" borderId="2" xfId="1" applyNumberFormat="1" applyFont="1" applyBorder="1" applyAlignment="1">
      <alignment vertical="center" wrapText="1"/>
    </xf>
    <xf numFmtId="164" fontId="19" fillId="0" borderId="2" xfId="1" applyNumberFormat="1" applyFont="1" applyFill="1" applyBorder="1" applyAlignment="1">
      <alignment vertical="center" wrapText="1"/>
    </xf>
    <xf numFmtId="164" fontId="19" fillId="0" borderId="4" xfId="1" applyNumberFormat="1" applyFont="1" applyBorder="1" applyAlignment="1">
      <alignment vertical="center" wrapText="1"/>
    </xf>
    <xf numFmtId="0" fontId="0" fillId="0" borderId="0" xfId="0"/>
    <xf numFmtId="0" fontId="12" fillId="2" borderId="75" xfId="0" applyFont="1" applyFill="1" applyBorder="1" applyAlignment="1">
      <alignment horizontal="center" vertical="center" wrapText="1"/>
    </xf>
    <xf numFmtId="164" fontId="48" fillId="8" borderId="35" xfId="1" applyNumberFormat="1" applyFont="1" applyFill="1" applyBorder="1" applyAlignment="1">
      <alignment horizontal="right" vertical="center" wrapText="1"/>
    </xf>
    <xf numFmtId="164" fontId="48" fillId="8" borderId="67" xfId="1" applyNumberFormat="1" applyFont="1" applyFill="1" applyBorder="1" applyAlignment="1">
      <alignment horizontal="right" vertical="center" wrapText="1"/>
    </xf>
    <xf numFmtId="0" fontId="51" fillId="0" borderId="21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123" xfId="0" applyFont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164" fontId="48" fillId="0" borderId="1" xfId="1" applyNumberFormat="1" applyFont="1" applyBorder="1" applyAlignment="1">
      <alignment horizontal="right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164" fontId="48" fillId="0" borderId="38" xfId="1" applyNumberFormat="1" applyFont="1" applyBorder="1" applyAlignment="1">
      <alignment horizontal="right" vertical="center" wrapText="1"/>
    </xf>
    <xf numFmtId="164" fontId="48" fillId="0" borderId="47" xfId="1" applyNumberFormat="1" applyFont="1" applyBorder="1" applyAlignment="1">
      <alignment horizontal="right" vertical="center" wrapText="1"/>
    </xf>
    <xf numFmtId="0" fontId="39" fillId="7" borderId="7" xfId="0" applyFont="1" applyFill="1" applyBorder="1" applyAlignment="1">
      <alignment horizontal="center" vertical="center" wrapText="1"/>
    </xf>
    <xf numFmtId="164" fontId="51" fillId="7" borderId="52" xfId="1" applyNumberFormat="1" applyFont="1" applyFill="1" applyBorder="1" applyAlignment="1">
      <alignment horizontal="right" vertical="center" wrapText="1"/>
    </xf>
    <xf numFmtId="164" fontId="51" fillId="7" borderId="36" xfId="1" applyNumberFormat="1" applyFont="1" applyFill="1" applyBorder="1" applyAlignment="1">
      <alignment horizontal="right" vertical="center" wrapText="1"/>
    </xf>
    <xf numFmtId="164" fontId="48" fillId="8" borderId="42" xfId="1" applyNumberFormat="1" applyFont="1" applyFill="1" applyBorder="1" applyAlignment="1">
      <alignment horizontal="right" vertical="center" wrapText="1"/>
    </xf>
    <xf numFmtId="164" fontId="51" fillId="7" borderId="34" xfId="1" applyNumberFormat="1" applyFont="1" applyFill="1" applyBorder="1" applyAlignment="1">
      <alignment horizontal="right" vertical="center" wrapText="1"/>
    </xf>
    <xf numFmtId="164" fontId="51" fillId="7" borderId="9" xfId="1" applyNumberFormat="1" applyFont="1" applyFill="1" applyBorder="1" applyAlignment="1">
      <alignment horizontal="right" vertical="center" wrapText="1"/>
    </xf>
    <xf numFmtId="164" fontId="51" fillId="7" borderId="49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2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57" fillId="0" borderId="0" xfId="0" applyFont="1"/>
    <xf numFmtId="0" fontId="58" fillId="0" borderId="0" xfId="0" applyFont="1"/>
    <xf numFmtId="0" fontId="3" fillId="0" borderId="0" xfId="0" applyFont="1"/>
    <xf numFmtId="0" fontId="12" fillId="2" borderId="39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/>
    </xf>
    <xf numFmtId="0" fontId="45" fillId="2" borderId="53" xfId="0" applyFont="1" applyFill="1" applyBorder="1" applyAlignment="1">
      <alignment horizontal="center" vertical="center" wrapText="1"/>
    </xf>
    <xf numFmtId="164" fontId="48" fillId="8" borderId="109" xfId="1" applyNumberFormat="1" applyFont="1" applyFill="1" applyBorder="1" applyAlignment="1">
      <alignment horizontal="right" vertical="center" wrapText="1"/>
    </xf>
    <xf numFmtId="164" fontId="51" fillId="7" borderId="110" xfId="1" applyNumberFormat="1" applyFont="1" applyFill="1" applyBorder="1" applyAlignment="1">
      <alignment horizontal="right" vertical="center" wrapText="1"/>
    </xf>
    <xf numFmtId="164" fontId="49" fillId="0" borderId="38" xfId="1" applyNumberFormat="1" applyFont="1" applyBorder="1" applyAlignment="1">
      <alignment horizontal="right" vertical="center" wrapText="1"/>
    </xf>
    <xf numFmtId="164" fontId="49" fillId="0" borderId="47" xfId="1" applyNumberFormat="1" applyFont="1" applyBorder="1" applyAlignment="1">
      <alignment horizontal="right" vertical="center" wrapText="1"/>
    </xf>
    <xf numFmtId="164" fontId="49" fillId="0" borderId="1" xfId="1" applyNumberFormat="1" applyFont="1" applyBorder="1" applyAlignment="1">
      <alignment horizontal="right" vertical="center" wrapText="1"/>
    </xf>
    <xf numFmtId="0" fontId="12" fillId="2" borderId="127" xfId="0" applyFont="1" applyFill="1" applyBorder="1" applyAlignment="1">
      <alignment horizontal="center" vertical="center" wrapText="1"/>
    </xf>
    <xf numFmtId="164" fontId="51" fillId="7" borderId="72" xfId="1" applyNumberFormat="1" applyFont="1" applyFill="1" applyBorder="1" applyAlignment="1">
      <alignment horizontal="right" vertical="center" wrapText="1"/>
    </xf>
    <xf numFmtId="0" fontId="45" fillId="2" borderId="124" xfId="0" applyFont="1" applyFill="1" applyBorder="1" applyAlignment="1">
      <alignment horizontal="center" vertical="center" wrapText="1"/>
    </xf>
    <xf numFmtId="164" fontId="49" fillId="0" borderId="37" xfId="1" applyNumberFormat="1" applyFont="1" applyBorder="1" applyAlignment="1">
      <alignment horizontal="right" vertical="center" wrapText="1"/>
    </xf>
    <xf numFmtId="164" fontId="49" fillId="0" borderId="33" xfId="1" applyNumberFormat="1" applyFont="1" applyBorder="1" applyAlignment="1">
      <alignment horizontal="right" vertical="center" wrapText="1"/>
    </xf>
    <xf numFmtId="164" fontId="49" fillId="8" borderId="42" xfId="1" applyNumberFormat="1" applyFont="1" applyFill="1" applyBorder="1" applyAlignment="1">
      <alignment horizontal="right" vertical="center" wrapText="1"/>
    </xf>
    <xf numFmtId="16" fontId="12" fillId="2" borderId="113" xfId="0" applyNumberFormat="1" applyFont="1" applyFill="1" applyBorder="1" applyAlignment="1">
      <alignment horizontal="center" vertical="center" wrapText="1"/>
    </xf>
    <xf numFmtId="164" fontId="48" fillId="0" borderId="43" xfId="1" applyNumberFormat="1" applyFont="1" applyBorder="1" applyAlignment="1">
      <alignment horizontal="right" vertical="center" wrapText="1"/>
    </xf>
    <xf numFmtId="0" fontId="45" fillId="2" borderId="107" xfId="0" applyFont="1" applyFill="1" applyBorder="1" applyAlignment="1">
      <alignment horizontal="center" vertical="center" wrapText="1"/>
    </xf>
    <xf numFmtId="0" fontId="45" fillId="2" borderId="108" xfId="0" applyFont="1" applyFill="1" applyBorder="1" applyAlignment="1">
      <alignment horizontal="center" vertical="center" wrapText="1"/>
    </xf>
    <xf numFmtId="0" fontId="45" fillId="2" borderId="50" xfId="0" applyFont="1" applyFill="1" applyBorder="1" applyAlignment="1">
      <alignment horizontal="center" vertical="center" wrapText="1"/>
    </xf>
    <xf numFmtId="0" fontId="45" fillId="2" borderId="47" xfId="0" applyFont="1" applyFill="1" applyBorder="1" applyAlignment="1">
      <alignment horizontal="center" vertical="center" wrapText="1"/>
    </xf>
    <xf numFmtId="0" fontId="45" fillId="2" borderId="47" xfId="0" applyFont="1" applyFill="1" applyBorder="1" applyAlignment="1">
      <alignment horizontal="center" vertical="center"/>
    </xf>
    <xf numFmtId="164" fontId="8" fillId="0" borderId="47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7" fillId="0" borderId="47" xfId="1" applyNumberFormat="1" applyFont="1" applyBorder="1" applyAlignment="1" applyProtection="1">
      <alignment horizontal="right" vertical="center" wrapText="1"/>
      <protection locked="0"/>
    </xf>
    <xf numFmtId="0" fontId="45" fillId="2" borderId="59" xfId="0" applyFont="1" applyFill="1" applyBorder="1" applyAlignment="1">
      <alignment horizontal="center" vertical="center" wrapText="1"/>
    </xf>
    <xf numFmtId="0" fontId="45" fillId="2" borderId="65" xfId="0" applyFont="1" applyFill="1" applyBorder="1" applyAlignment="1">
      <alignment horizontal="center" vertical="center" wrapText="1"/>
    </xf>
    <xf numFmtId="0" fontId="45" fillId="2" borderId="67" xfId="0" applyFont="1" applyFill="1" applyBorder="1" applyAlignment="1">
      <alignment horizontal="center" vertical="center" wrapText="1"/>
    </xf>
    <xf numFmtId="0" fontId="45" fillId="2" borderId="113" xfId="0" applyFont="1" applyFill="1" applyBorder="1" applyAlignment="1">
      <alignment horizontal="center" vertical="center" wrapText="1"/>
    </xf>
    <xf numFmtId="0" fontId="45" fillId="2" borderId="86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164" fontId="19" fillId="2" borderId="52" xfId="1" applyNumberFormat="1" applyFont="1" applyFill="1" applyBorder="1" applyAlignment="1">
      <alignment horizontal="center" vertical="center" wrapText="1"/>
    </xf>
    <xf numFmtId="164" fontId="51" fillId="2" borderId="8" xfId="1" applyNumberFormat="1" applyFont="1" applyFill="1" applyBorder="1" applyAlignment="1">
      <alignment horizontal="center" wrapText="1"/>
    </xf>
    <xf numFmtId="164" fontId="51" fillId="2" borderId="9" xfId="1" applyNumberFormat="1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16" fillId="5" borderId="111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/>
    </xf>
    <xf numFmtId="164" fontId="51" fillId="7" borderId="68" xfId="1" applyNumberFormat="1" applyFont="1" applyFill="1" applyBorder="1" applyAlignment="1">
      <alignment horizontal="right" vertical="center" wrapText="1"/>
    </xf>
    <xf numFmtId="2" fontId="3" fillId="12" borderId="0" xfId="0" applyNumberFormat="1" applyFont="1" applyFill="1"/>
    <xf numFmtId="43" fontId="0" fillId="0" borderId="0" xfId="1" applyFont="1"/>
    <xf numFmtId="0" fontId="41" fillId="8" borderId="13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112" xfId="0" applyFont="1" applyFill="1" applyBorder="1" applyAlignment="1">
      <alignment horizontal="center" vertical="center" wrapText="1"/>
    </xf>
    <xf numFmtId="164" fontId="51" fillId="7" borderId="7" xfId="1" applyNumberFormat="1" applyFont="1" applyFill="1" applyBorder="1" applyAlignment="1">
      <alignment horizontal="right" vertical="center" wrapText="1"/>
    </xf>
    <xf numFmtId="164" fontId="50" fillId="0" borderId="10" xfId="0" applyNumberFormat="1" applyFont="1" applyBorder="1" applyAlignment="1">
      <alignment horizontal="right" vertical="center" wrapText="1"/>
    </xf>
    <xf numFmtId="164" fontId="50" fillId="0" borderId="5" xfId="0" applyNumberFormat="1" applyFont="1" applyBorder="1" applyAlignment="1">
      <alignment horizontal="right" vertical="center" wrapText="1"/>
    </xf>
    <xf numFmtId="164" fontId="50" fillId="0" borderId="4" xfId="0" applyNumberFormat="1" applyFont="1" applyBorder="1" applyAlignment="1">
      <alignment horizontal="right" vertical="center" wrapText="1"/>
    </xf>
    <xf numFmtId="164" fontId="50" fillId="0" borderId="0" xfId="0" applyNumberFormat="1" applyFont="1" applyBorder="1" applyAlignment="1">
      <alignment horizontal="right" vertical="center" wrapText="1"/>
    </xf>
    <xf numFmtId="164" fontId="50" fillId="0" borderId="45" xfId="0" applyNumberFormat="1" applyFont="1" applyBorder="1" applyAlignment="1">
      <alignment horizontal="right" vertical="center" wrapText="1"/>
    </xf>
    <xf numFmtId="164" fontId="50" fillId="0" borderId="1" xfId="0" applyNumberFormat="1" applyFont="1" applyBorder="1" applyAlignment="1">
      <alignment horizontal="right" vertical="center" wrapText="1"/>
    </xf>
    <xf numFmtId="164" fontId="50" fillId="0" borderId="38" xfId="0" applyNumberFormat="1" applyFont="1" applyBorder="1" applyAlignment="1">
      <alignment horizontal="right" vertical="center" wrapText="1"/>
    </xf>
    <xf numFmtId="164" fontId="45" fillId="12" borderId="1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164" fontId="51" fillId="0" borderId="0" xfId="1" applyNumberFormat="1" applyFont="1" applyFill="1" applyBorder="1" applyAlignment="1">
      <alignment horizontal="right" vertical="center" wrapText="1"/>
    </xf>
    <xf numFmtId="164" fontId="48" fillId="0" borderId="89" xfId="1" applyNumberFormat="1" applyFont="1" applyBorder="1" applyAlignment="1">
      <alignment horizontal="center" vertical="center" wrapText="1"/>
    </xf>
    <xf numFmtId="164" fontId="48" fillId="0" borderId="77" xfId="1" applyNumberFormat="1" applyFont="1" applyBorder="1" applyAlignment="1">
      <alignment horizontal="center" vertical="center" wrapText="1"/>
    </xf>
    <xf numFmtId="164" fontId="48" fillId="0" borderId="62" xfId="1" applyNumberFormat="1" applyFont="1" applyBorder="1" applyAlignment="1">
      <alignment horizontal="center" vertical="center" wrapText="1"/>
    </xf>
    <xf numFmtId="164" fontId="48" fillId="0" borderId="60" xfId="1" applyNumberFormat="1" applyFont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164" fontId="52" fillId="8" borderId="42" xfId="1" applyNumberFormat="1" applyFont="1" applyFill="1" applyBorder="1" applyAlignment="1">
      <alignment horizontal="right" vertical="center" wrapText="1"/>
    </xf>
    <xf numFmtId="164" fontId="52" fillId="8" borderId="43" xfId="1" applyNumberFormat="1" applyFont="1" applyFill="1" applyBorder="1" applyAlignment="1">
      <alignment horizontal="right" vertical="center" wrapText="1"/>
    </xf>
    <xf numFmtId="164" fontId="49" fillId="0" borderId="142" xfId="1" applyNumberFormat="1" applyFont="1" applyBorder="1" applyAlignment="1">
      <alignment horizontal="right" vertical="center" wrapText="1"/>
    </xf>
    <xf numFmtId="164" fontId="41" fillId="0" borderId="1" xfId="1" applyNumberFormat="1" applyFont="1" applyBorder="1" applyAlignment="1">
      <alignment horizontal="center" wrapText="1"/>
    </xf>
    <xf numFmtId="164" fontId="41" fillId="0" borderId="43" xfId="1" applyNumberFormat="1" applyFont="1" applyBorder="1" applyAlignment="1">
      <alignment horizontal="center" wrapText="1"/>
    </xf>
    <xf numFmtId="164" fontId="56" fillId="2" borderId="52" xfId="1" applyNumberFormat="1" applyFont="1" applyFill="1" applyBorder="1" applyAlignment="1">
      <alignment horizontal="center" vertical="center" wrapText="1"/>
    </xf>
    <xf numFmtId="164" fontId="41" fillId="0" borderId="38" xfId="1" applyNumberFormat="1" applyFont="1" applyBorder="1" applyAlignment="1">
      <alignment horizontal="center" wrapText="1"/>
    </xf>
    <xf numFmtId="164" fontId="45" fillId="13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164" fontId="38" fillId="0" borderId="69" xfId="1" applyNumberFormat="1" applyFont="1" applyBorder="1" applyAlignment="1">
      <alignment horizontal="center" vertical="center" wrapText="1"/>
    </xf>
    <xf numFmtId="164" fontId="38" fillId="0" borderId="137" xfId="1" applyNumberFormat="1" applyFont="1" applyBorder="1" applyAlignment="1">
      <alignment horizontal="center" vertical="center" wrapText="1"/>
    </xf>
    <xf numFmtId="164" fontId="38" fillId="0" borderId="138" xfId="1" applyNumberFormat="1" applyFont="1" applyBorder="1" applyAlignment="1">
      <alignment horizontal="center" vertical="center" wrapText="1"/>
    </xf>
    <xf numFmtId="0" fontId="45" fillId="9" borderId="60" xfId="0" applyFont="1" applyFill="1" applyBorder="1" applyAlignment="1">
      <alignment horizontal="center" vertical="center" wrapText="1"/>
    </xf>
    <xf numFmtId="0" fontId="45" fillId="9" borderId="62" xfId="0" applyFont="1" applyFill="1" applyBorder="1" applyAlignment="1">
      <alignment horizontal="center" vertical="center" wrapText="1"/>
    </xf>
    <xf numFmtId="0" fontId="45" fillId="9" borderId="52" xfId="0" applyFont="1" applyFill="1" applyBorder="1" applyAlignment="1">
      <alignment horizontal="center" vertical="center" wrapText="1"/>
    </xf>
    <xf numFmtId="164" fontId="38" fillId="0" borderId="30" xfId="1" applyNumberFormat="1" applyFont="1" applyFill="1" applyBorder="1" applyAlignment="1">
      <alignment horizontal="center" vertical="center" wrapText="1"/>
    </xf>
    <xf numFmtId="164" fontId="38" fillId="0" borderId="69" xfId="1" applyNumberFormat="1" applyFont="1" applyFill="1" applyBorder="1" applyAlignment="1">
      <alignment horizontal="center" vertical="center" wrapText="1"/>
    </xf>
    <xf numFmtId="164" fontId="13" fillId="0" borderId="61" xfId="1" applyNumberFormat="1" applyFont="1" applyBorder="1" applyAlignment="1">
      <alignment horizontal="center" vertical="center" wrapText="1"/>
    </xf>
    <xf numFmtId="164" fontId="55" fillId="0" borderId="17" xfId="1" applyNumberFormat="1" applyFont="1" applyBorder="1" applyAlignment="1">
      <alignment horizontal="right" vertical="center" wrapText="1"/>
    </xf>
    <xf numFmtId="164" fontId="15" fillId="0" borderId="65" xfId="1" applyNumberFormat="1" applyFont="1" applyBorder="1" applyAlignment="1">
      <alignment horizontal="center" vertical="center" wrapText="1"/>
    </xf>
    <xf numFmtId="164" fontId="55" fillId="0" borderId="1" xfId="1" applyNumberFormat="1" applyFont="1" applyBorder="1" applyAlignment="1">
      <alignment horizontal="right" vertical="center" wrapText="1"/>
    </xf>
    <xf numFmtId="164" fontId="14" fillId="0" borderId="88" xfId="1" applyNumberFormat="1" applyFont="1" applyBorder="1" applyAlignment="1">
      <alignment horizontal="left" vertical="center" wrapText="1"/>
    </xf>
    <xf numFmtId="164" fontId="14" fillId="0" borderId="139" xfId="1" applyNumberFormat="1" applyFont="1" applyBorder="1" applyAlignment="1">
      <alignment horizontal="left" vertical="center" wrapText="1"/>
    </xf>
    <xf numFmtId="164" fontId="15" fillId="0" borderId="59" xfId="1" applyNumberFormat="1" applyFont="1" applyBorder="1" applyAlignment="1">
      <alignment horizontal="center" vertical="center" wrapText="1"/>
    </xf>
    <xf numFmtId="164" fontId="55" fillId="0" borderId="38" xfId="1" applyNumberFormat="1" applyFont="1" applyBorder="1" applyAlignment="1">
      <alignment horizontal="right" vertical="center" wrapText="1"/>
    </xf>
    <xf numFmtId="164" fontId="55" fillId="0" borderId="21" xfId="1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164" fontId="43" fillId="0" borderId="0" xfId="1" applyNumberFormat="1" applyFont="1" applyAlignment="1"/>
    <xf numFmtId="164" fontId="44" fillId="0" borderId="0" xfId="1" applyNumberFormat="1" applyFont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 wrapText="1"/>
    </xf>
    <xf numFmtId="164" fontId="56" fillId="0" borderId="0" xfId="1" applyNumberFormat="1" applyFont="1" applyFill="1" applyBorder="1" applyAlignment="1">
      <alignment horizontal="center" wrapText="1"/>
    </xf>
    <xf numFmtId="164" fontId="19" fillId="0" borderId="0" xfId="1" applyNumberFormat="1" applyFont="1" applyFill="1" applyBorder="1" applyAlignment="1">
      <alignment horizontal="center" wrapText="1"/>
    </xf>
    <xf numFmtId="164" fontId="56" fillId="0" borderId="0" xfId="1" applyNumberFormat="1" applyFont="1" applyFill="1" applyBorder="1" applyAlignment="1">
      <alignment horizontal="right" vertical="center" wrapText="1"/>
    </xf>
    <xf numFmtId="164" fontId="48" fillId="8" borderId="80" xfId="1" applyNumberFormat="1" applyFont="1" applyFill="1" applyBorder="1" applyAlignment="1">
      <alignment horizontal="right" vertical="center" wrapText="1"/>
    </xf>
    <xf numFmtId="164" fontId="48" fillId="0" borderId="57" xfId="1" applyNumberFormat="1" applyFont="1" applyBorder="1" applyAlignment="1">
      <alignment horizontal="center" vertical="center" wrapText="1"/>
    </xf>
    <xf numFmtId="164" fontId="48" fillId="0" borderId="85" xfId="1" applyNumberFormat="1" applyFont="1" applyBorder="1" applyAlignment="1">
      <alignment horizontal="center" vertical="center" wrapText="1"/>
    </xf>
    <xf numFmtId="164" fontId="48" fillId="0" borderId="137" xfId="1" applyNumberFormat="1" applyFont="1" applyBorder="1" applyAlignment="1">
      <alignment horizontal="center" vertical="center" wrapText="1"/>
    </xf>
    <xf numFmtId="164" fontId="48" fillId="0" borderId="56" xfId="1" applyNumberFormat="1" applyFont="1" applyBorder="1" applyAlignment="1">
      <alignment horizontal="center" vertical="center" wrapText="1"/>
    </xf>
    <xf numFmtId="0" fontId="62" fillId="2" borderId="70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62" fillId="2" borderId="47" xfId="0" applyFont="1" applyFill="1" applyBorder="1" applyAlignment="1">
      <alignment horizontal="center" vertical="center" wrapText="1"/>
    </xf>
    <xf numFmtId="0" fontId="62" fillId="2" borderId="78" xfId="0" applyFont="1" applyFill="1" applyBorder="1" applyAlignment="1">
      <alignment horizontal="center" vertical="center" wrapText="1"/>
    </xf>
    <xf numFmtId="0" fontId="64" fillId="0" borderId="0" xfId="0" applyFont="1"/>
    <xf numFmtId="0" fontId="62" fillId="2" borderId="106" xfId="0" applyFont="1" applyFill="1" applyBorder="1" applyAlignment="1">
      <alignment horizontal="center" vertical="center" wrapText="1"/>
    </xf>
    <xf numFmtId="0" fontId="62" fillId="2" borderId="40" xfId="0" applyFont="1" applyFill="1" applyBorder="1" applyAlignment="1">
      <alignment horizontal="center" vertical="center" wrapText="1"/>
    </xf>
    <xf numFmtId="0" fontId="62" fillId="2" borderId="51" xfId="0" applyFont="1" applyFill="1" applyBorder="1" applyAlignment="1">
      <alignment horizontal="center" vertical="center" wrapText="1"/>
    </xf>
    <xf numFmtId="0" fontId="62" fillId="2" borderId="33" xfId="0" applyFont="1" applyFill="1" applyBorder="1" applyAlignment="1">
      <alignment horizontal="center" vertical="center" wrapText="1"/>
    </xf>
    <xf numFmtId="0" fontId="69" fillId="2" borderId="19" xfId="0" applyFont="1" applyFill="1" applyBorder="1" applyAlignment="1">
      <alignment horizontal="center" vertical="center" wrapText="1"/>
    </xf>
    <xf numFmtId="0" fontId="70" fillId="2" borderId="8" xfId="0" applyFont="1" applyFill="1" applyBorder="1" applyAlignment="1">
      <alignment horizontal="center" wrapText="1"/>
    </xf>
    <xf numFmtId="0" fontId="69" fillId="0" borderId="0" xfId="0" applyFont="1"/>
    <xf numFmtId="0" fontId="62" fillId="2" borderId="37" xfId="0" applyFont="1" applyFill="1" applyBorder="1" applyAlignment="1">
      <alignment horizontal="center" vertical="center" wrapText="1"/>
    </xf>
    <xf numFmtId="0" fontId="62" fillId="2" borderId="42" xfId="0" applyFont="1" applyFill="1" applyBorder="1" applyAlignment="1">
      <alignment horizontal="center" vertical="center" wrapText="1"/>
    </xf>
    <xf numFmtId="0" fontId="63" fillId="0" borderId="0" xfId="0" applyFont="1"/>
    <xf numFmtId="164" fontId="71" fillId="0" borderId="66" xfId="1" applyNumberFormat="1" applyFont="1" applyBorder="1" applyAlignment="1">
      <alignment horizontal="right" wrapText="1"/>
    </xf>
    <xf numFmtId="164" fontId="61" fillId="0" borderId="1" xfId="1" applyNumberFormat="1" applyFont="1" applyBorder="1" applyAlignment="1" applyProtection="1">
      <alignment horizontal="right" vertical="center" wrapText="1"/>
      <protection locked="0"/>
    </xf>
    <xf numFmtId="164" fontId="61" fillId="0" borderId="107" xfId="1" applyNumberFormat="1" applyFont="1" applyBorder="1" applyAlignment="1" applyProtection="1">
      <alignment horizontal="right" vertical="center" wrapText="1"/>
      <protection locked="0"/>
    </xf>
    <xf numFmtId="164" fontId="61" fillId="0" borderId="47" xfId="1" applyNumberFormat="1" applyFont="1" applyBorder="1" applyAlignment="1" applyProtection="1">
      <alignment horizontal="right" vertical="center" wrapText="1"/>
      <protection locked="0"/>
    </xf>
    <xf numFmtId="164" fontId="51" fillId="2" borderId="68" xfId="1" applyNumberFormat="1" applyFont="1" applyFill="1" applyBorder="1" applyAlignment="1">
      <alignment horizontal="right" vertical="center" wrapText="1"/>
    </xf>
    <xf numFmtId="164" fontId="51" fillId="2" borderId="68" xfId="1" applyNumberFormat="1" applyFont="1" applyFill="1" applyBorder="1" applyAlignment="1">
      <alignment horizontal="right" wrapText="1"/>
    </xf>
    <xf numFmtId="164" fontId="51" fillId="2" borderId="34" xfId="1" applyNumberFormat="1" applyFont="1" applyFill="1" applyBorder="1" applyAlignment="1">
      <alignment horizontal="right" wrapText="1"/>
    </xf>
    <xf numFmtId="164" fontId="51" fillId="2" borderId="71" xfId="1" applyNumberFormat="1" applyFont="1" applyFill="1" applyBorder="1" applyAlignment="1">
      <alignment horizontal="center" wrapText="1"/>
    </xf>
    <xf numFmtId="164" fontId="51" fillId="2" borderId="9" xfId="1" applyNumberFormat="1" applyFont="1" applyFill="1" applyBorder="1" applyAlignment="1">
      <alignment horizontal="right" wrapText="1"/>
    </xf>
    <xf numFmtId="164" fontId="51" fillId="2" borderId="72" xfId="1" applyNumberFormat="1" applyFont="1" applyFill="1" applyBorder="1" applyAlignment="1">
      <alignment horizontal="right" wrapText="1"/>
    </xf>
    <xf numFmtId="164" fontId="51" fillId="2" borderId="8" xfId="1" applyNumberFormat="1" applyFont="1" applyFill="1" applyBorder="1" applyAlignment="1">
      <alignment horizontal="right" wrapText="1"/>
    </xf>
    <xf numFmtId="0" fontId="69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wrapText="1"/>
    </xf>
    <xf numFmtId="164" fontId="51" fillId="0" borderId="0" xfId="1" applyNumberFormat="1" applyFont="1" applyFill="1" applyBorder="1" applyAlignment="1">
      <alignment horizontal="right" wrapText="1"/>
    </xf>
    <xf numFmtId="164" fontId="51" fillId="0" borderId="0" xfId="1" applyNumberFormat="1" applyFont="1" applyFill="1" applyBorder="1" applyAlignment="1">
      <alignment horizontal="center" wrapText="1"/>
    </xf>
    <xf numFmtId="0" fontId="63" fillId="0" borderId="0" xfId="0" applyFont="1" applyBorder="1" applyAlignment="1">
      <alignment horizontal="center"/>
    </xf>
    <xf numFmtId="2" fontId="26" fillId="12" borderId="0" xfId="0" applyNumberFormat="1" applyFont="1" applyFill="1"/>
    <xf numFmtId="2" fontId="10" fillId="12" borderId="0" xfId="0" applyNumberFormat="1" applyFont="1" applyFill="1"/>
    <xf numFmtId="164" fontId="49" fillId="0" borderId="1" xfId="1" applyNumberFormat="1" applyFont="1" applyBorder="1" applyAlignment="1">
      <alignment horizontal="center" wrapText="1"/>
    </xf>
    <xf numFmtId="164" fontId="51" fillId="2" borderId="72" xfId="1" applyNumberFormat="1" applyFont="1" applyFill="1" applyBorder="1" applyAlignment="1">
      <alignment horizontal="center" wrapText="1"/>
    </xf>
    <xf numFmtId="164" fontId="51" fillId="2" borderId="68" xfId="1" applyNumberFormat="1" applyFont="1" applyFill="1" applyBorder="1" applyAlignment="1">
      <alignment horizontal="center" wrapText="1"/>
    </xf>
    <xf numFmtId="164" fontId="49" fillId="0" borderId="141" xfId="1" applyNumberFormat="1" applyFont="1" applyBorder="1" applyAlignment="1">
      <alignment horizontal="right" vertical="center" wrapText="1"/>
    </xf>
    <xf numFmtId="164" fontId="51" fillId="7" borderId="8" xfId="1" applyNumberFormat="1" applyFont="1" applyFill="1" applyBorder="1" applyAlignment="1">
      <alignment horizontal="right" vertical="center" wrapText="1"/>
    </xf>
    <xf numFmtId="164" fontId="51" fillId="7" borderId="20" xfId="1" applyNumberFormat="1" applyFont="1" applyFill="1" applyBorder="1" applyAlignment="1">
      <alignment horizontal="right" vertical="center" wrapText="1"/>
    </xf>
    <xf numFmtId="3" fontId="33" fillId="0" borderId="97" xfId="0" applyNumberFormat="1" applyFont="1" applyBorder="1" applyAlignment="1">
      <alignment horizontal="right" wrapText="1"/>
    </xf>
    <xf numFmtId="3" fontId="33" fillId="0" borderId="99" xfId="0" applyNumberFormat="1" applyFont="1" applyBorder="1" applyAlignment="1">
      <alignment horizontal="right" wrapText="1"/>
    </xf>
    <xf numFmtId="3" fontId="34" fillId="0" borderId="100" xfId="0" applyNumberFormat="1" applyFont="1" applyBorder="1" applyAlignment="1">
      <alignment horizontal="right" wrapText="1"/>
    </xf>
    <xf numFmtId="3" fontId="36" fillId="0" borderId="90" xfId="0" applyNumberFormat="1" applyFont="1" applyBorder="1" applyAlignment="1">
      <alignment horizontal="right" wrapText="1"/>
    </xf>
    <xf numFmtId="3" fontId="36" fillId="0" borderId="102" xfId="0" applyNumberFormat="1" applyFont="1" applyBorder="1" applyAlignment="1">
      <alignment horizontal="right" wrapText="1"/>
    </xf>
    <xf numFmtId="3" fontId="34" fillId="0" borderId="103" xfId="0" applyNumberFormat="1" applyFont="1" applyBorder="1" applyAlignment="1">
      <alignment horizontal="right" wrapText="1"/>
    </xf>
    <xf numFmtId="3" fontId="36" fillId="0" borderId="61" xfId="0" applyNumberFormat="1" applyFont="1" applyBorder="1" applyAlignment="1">
      <alignment horizontal="right" wrapText="1"/>
    </xf>
    <xf numFmtId="3" fontId="36" fillId="0" borderId="104" xfId="0" applyNumberFormat="1" applyFont="1" applyBorder="1" applyAlignment="1">
      <alignment horizontal="right" wrapText="1"/>
    </xf>
    <xf numFmtId="3" fontId="34" fillId="0" borderId="53" xfId="0" applyNumberFormat="1" applyFont="1" applyBorder="1" applyAlignment="1">
      <alignment horizontal="right" wrapText="1"/>
    </xf>
    <xf numFmtId="3" fontId="33" fillId="9" borderId="24" xfId="0" applyNumberFormat="1" applyFont="1" applyFill="1" applyBorder="1" applyAlignment="1">
      <alignment horizontal="right" wrapText="1"/>
    </xf>
    <xf numFmtId="3" fontId="33" fillId="11" borderId="96" xfId="0" applyNumberFormat="1" applyFont="1" applyFill="1" applyBorder="1" applyAlignment="1">
      <alignment horizontal="right" wrapText="1"/>
    </xf>
    <xf numFmtId="3" fontId="33" fillId="0" borderId="29" xfId="0" applyNumberFormat="1" applyFont="1" applyBorder="1" applyAlignment="1">
      <alignment horizontal="right" wrapText="1"/>
    </xf>
    <xf numFmtId="164" fontId="70" fillId="0" borderId="0" xfId="1" applyNumberFormat="1" applyFont="1" applyFill="1" applyBorder="1" applyAlignment="1">
      <alignment horizontal="right" vertical="center" wrapText="1"/>
    </xf>
    <xf numFmtId="0" fontId="64" fillId="0" borderId="7" xfId="0" applyFont="1" applyBorder="1"/>
    <xf numFmtId="0" fontId="53" fillId="0" borderId="114" xfId="0" applyFont="1" applyBorder="1" applyAlignment="1">
      <alignment vertical="top" wrapText="1"/>
    </xf>
    <xf numFmtId="164" fontId="72" fillId="0" borderId="1" xfId="1" applyNumberFormat="1" applyFont="1" applyFill="1" applyBorder="1" applyAlignment="1">
      <alignment horizontal="right" vertical="center" wrapText="1"/>
    </xf>
    <xf numFmtId="164" fontId="72" fillId="0" borderId="43" xfId="1" applyNumberFormat="1" applyFont="1" applyFill="1" applyBorder="1" applyAlignment="1">
      <alignment horizontal="right" vertical="center" wrapText="1"/>
    </xf>
    <xf numFmtId="164" fontId="48" fillId="8" borderId="43" xfId="1" applyNumberFormat="1" applyFont="1" applyFill="1" applyBorder="1" applyAlignment="1">
      <alignment horizontal="right" vertical="center" wrapText="1"/>
    </xf>
    <xf numFmtId="164" fontId="48" fillId="8" borderId="75" xfId="1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top" wrapText="1"/>
    </xf>
    <xf numFmtId="0" fontId="54" fillId="0" borderId="117" xfId="0" applyFont="1" applyBorder="1" applyAlignment="1">
      <alignment vertical="top" wrapText="1"/>
    </xf>
    <xf numFmtId="0" fontId="53" fillId="0" borderId="117" xfId="0" applyFont="1" applyBorder="1" applyAlignment="1">
      <alignment vertical="top" wrapText="1"/>
    </xf>
    <xf numFmtId="0" fontId="10" fillId="2" borderId="62" xfId="0" applyFont="1" applyFill="1" applyBorder="1" applyAlignment="1">
      <alignment horizontal="center" vertical="center" wrapText="1"/>
    </xf>
    <xf numFmtId="0" fontId="73" fillId="2" borderId="39" xfId="0" applyFont="1" applyFill="1" applyBorder="1" applyAlignment="1">
      <alignment horizontal="center" vertical="center" wrapText="1"/>
    </xf>
    <xf numFmtId="0" fontId="45" fillId="2" borderId="23" xfId="0" applyFont="1" applyFill="1" applyBorder="1" applyAlignment="1">
      <alignment horizontal="center" vertical="center" wrapText="1"/>
    </xf>
    <xf numFmtId="0" fontId="62" fillId="2" borderId="44" xfId="0" applyFont="1" applyFill="1" applyBorder="1" applyAlignment="1">
      <alignment horizontal="center" vertical="center" wrapText="1"/>
    </xf>
    <xf numFmtId="0" fontId="74" fillId="9" borderId="121" xfId="0" applyFont="1" applyFill="1" applyBorder="1" applyAlignment="1">
      <alignment horizontal="center" vertical="center" wrapText="1"/>
    </xf>
    <xf numFmtId="0" fontId="75" fillId="9" borderId="121" xfId="0" applyFont="1" applyFill="1" applyBorder="1" applyAlignment="1">
      <alignment horizontal="center" vertical="center" wrapText="1"/>
    </xf>
    <xf numFmtId="0" fontId="39" fillId="0" borderId="120" xfId="0" applyFont="1" applyBorder="1" applyAlignment="1">
      <alignment horizontal="center" vertical="top" wrapText="1"/>
    </xf>
    <xf numFmtId="0" fontId="39" fillId="0" borderId="114" xfId="0" applyFont="1" applyBorder="1" applyAlignment="1">
      <alignment horizontal="center" vertical="top" wrapText="1"/>
    </xf>
    <xf numFmtId="0" fontId="39" fillId="0" borderId="117" xfId="0" applyFont="1" applyBorder="1" applyAlignment="1">
      <alignment horizontal="center" vertical="top" wrapText="1"/>
    </xf>
    <xf numFmtId="0" fontId="39" fillId="0" borderId="115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76" xfId="0" applyFont="1" applyBorder="1" applyAlignment="1">
      <alignment horizontal="left" vertical="center" wrapText="1"/>
    </xf>
    <xf numFmtId="0" fontId="46" fillId="0" borderId="76" xfId="0" applyFont="1" applyBorder="1" applyAlignment="1">
      <alignment vertical="center" wrapText="1"/>
    </xf>
    <xf numFmtId="0" fontId="46" fillId="0" borderId="94" xfId="0" applyFont="1" applyBorder="1" applyAlignment="1">
      <alignment vertical="center" wrapText="1"/>
    </xf>
    <xf numFmtId="0" fontId="46" fillId="0" borderId="103" xfId="0" applyFont="1" applyBorder="1" applyAlignment="1">
      <alignment vertical="center" wrapText="1"/>
    </xf>
    <xf numFmtId="0" fontId="66" fillId="0" borderId="31" xfId="0" applyFont="1" applyBorder="1" applyAlignment="1">
      <alignment vertical="center" wrapText="1"/>
    </xf>
    <xf numFmtId="0" fontId="66" fillId="0" borderId="76" xfId="0" applyFont="1" applyBorder="1" applyAlignment="1">
      <alignment vertical="center" wrapText="1"/>
    </xf>
    <xf numFmtId="0" fontId="67" fillId="0" borderId="76" xfId="0" applyFont="1" applyBorder="1" applyAlignment="1">
      <alignment horizontal="left" vertical="center" wrapText="1"/>
    </xf>
    <xf numFmtId="164" fontId="76" fillId="0" borderId="17" xfId="1" applyNumberFormat="1" applyFont="1" applyBorder="1" applyAlignment="1">
      <alignment horizontal="center" vertical="center" wrapText="1"/>
    </xf>
    <xf numFmtId="164" fontId="77" fillId="0" borderId="17" xfId="1" applyNumberFormat="1" applyFont="1" applyBorder="1" applyAlignment="1">
      <alignment horizontal="center" vertical="center" wrapText="1"/>
    </xf>
    <xf numFmtId="0" fontId="62" fillId="2" borderId="66" xfId="0" applyFont="1" applyFill="1" applyBorder="1" applyAlignment="1">
      <alignment horizontal="center" vertical="center" wrapText="1"/>
    </xf>
    <xf numFmtId="0" fontId="62" fillId="2" borderId="148" xfId="0" applyFont="1" applyFill="1" applyBorder="1" applyAlignment="1">
      <alignment horizontal="center" vertical="center" wrapText="1"/>
    </xf>
    <xf numFmtId="164" fontId="40" fillId="2" borderId="7" xfId="1" applyNumberFormat="1" applyFont="1" applyFill="1" applyBorder="1" applyAlignment="1">
      <alignment horizont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center" vertical="center" wrapText="1"/>
    </xf>
    <xf numFmtId="0" fontId="63" fillId="0" borderId="0" xfId="0" applyFont="1" applyFill="1" applyBorder="1"/>
    <xf numFmtId="0" fontId="63" fillId="0" borderId="0" xfId="0" applyFont="1" applyBorder="1"/>
    <xf numFmtId="0" fontId="62" fillId="2" borderId="38" xfId="0" applyFont="1" applyFill="1" applyBorder="1" applyAlignment="1">
      <alignment horizontal="center" vertical="center" wrapText="1"/>
    </xf>
    <xf numFmtId="0" fontId="63" fillId="0" borderId="7" xfId="0" applyFont="1" applyBorder="1"/>
    <xf numFmtId="0" fontId="69" fillId="0" borderId="7" xfId="0" applyFont="1" applyBorder="1"/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8" fillId="2" borderId="47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 wrapText="1"/>
    </xf>
    <xf numFmtId="0" fontId="51" fillId="0" borderId="45" xfId="0" applyFont="1" applyBorder="1" applyAlignment="1">
      <alignment horizontal="left" vertical="center" wrapText="1"/>
    </xf>
    <xf numFmtId="0" fontId="51" fillId="0" borderId="4" xfId="0" applyFont="1" applyFill="1" applyBorder="1" applyAlignment="1">
      <alignment horizontal="left" vertical="center" wrapText="1"/>
    </xf>
    <xf numFmtId="0" fontId="51" fillId="0" borderId="5" xfId="0" applyFont="1" applyFill="1" applyBorder="1" applyAlignment="1">
      <alignment horizontal="left" vertical="center" wrapText="1"/>
    </xf>
    <xf numFmtId="164" fontId="15" fillId="0" borderId="93" xfId="1" applyNumberFormat="1" applyFont="1" applyBorder="1" applyAlignment="1">
      <alignment horizontal="center" vertical="center" wrapText="1"/>
    </xf>
    <xf numFmtId="164" fontId="76" fillId="0" borderId="35" xfId="1" applyNumberFormat="1" applyFont="1" applyBorder="1" applyAlignment="1">
      <alignment horizontal="center" vertical="center" wrapText="1"/>
    </xf>
    <xf numFmtId="164" fontId="16" fillId="0" borderId="35" xfId="1" applyNumberFormat="1" applyFont="1" applyBorder="1" applyAlignment="1">
      <alignment horizontal="right" vertical="center" wrapText="1"/>
    </xf>
    <xf numFmtId="164" fontId="48" fillId="0" borderId="125" xfId="1" applyNumberFormat="1" applyFont="1" applyBorder="1" applyAlignment="1">
      <alignment horizontal="right" vertical="center" wrapText="1"/>
    </xf>
    <xf numFmtId="164" fontId="48" fillId="0" borderId="78" xfId="1" applyNumberFormat="1" applyFont="1" applyBorder="1" applyAlignment="1">
      <alignment horizontal="right" vertical="center" wrapText="1"/>
    </xf>
    <xf numFmtId="164" fontId="48" fillId="0" borderId="94" xfId="1" applyNumberFormat="1" applyFont="1" applyBorder="1" applyAlignment="1">
      <alignment horizontal="right" vertical="center" wrapText="1"/>
    </xf>
    <xf numFmtId="164" fontId="48" fillId="0" borderId="53" xfId="1" applyNumberFormat="1" applyFont="1" applyBorder="1" applyAlignment="1">
      <alignment horizontal="right" vertical="center" wrapText="1"/>
    </xf>
    <xf numFmtId="164" fontId="13" fillId="0" borderId="15" xfId="1" applyNumberFormat="1" applyFont="1" applyBorder="1" applyAlignment="1">
      <alignment horizontal="center" vertical="center" wrapText="1"/>
    </xf>
    <xf numFmtId="164" fontId="7" fillId="0" borderId="107" xfId="1" applyNumberFormat="1" applyFont="1" applyBorder="1" applyAlignment="1" applyProtection="1">
      <alignment horizontal="right" vertical="center" wrapText="1"/>
      <protection locked="0"/>
    </xf>
    <xf numFmtId="164" fontId="49" fillId="0" borderId="50" xfId="1" applyNumberFormat="1" applyFont="1" applyBorder="1" applyAlignment="1">
      <alignment horizontal="right" vertical="center" wrapText="1"/>
    </xf>
    <xf numFmtId="164" fontId="49" fillId="0" borderId="150" xfId="1" applyNumberFormat="1" applyFont="1" applyBorder="1" applyAlignment="1">
      <alignment horizontal="right" vertical="center" wrapText="1"/>
    </xf>
    <xf numFmtId="164" fontId="52" fillId="8" borderId="74" xfId="1" applyNumberFormat="1" applyFont="1" applyFill="1" applyBorder="1" applyAlignment="1">
      <alignment horizontal="right" vertical="center" wrapText="1"/>
    </xf>
    <xf numFmtId="164" fontId="52" fillId="8" borderId="75" xfId="1" applyNumberFormat="1" applyFont="1" applyFill="1" applyBorder="1" applyAlignment="1">
      <alignment horizontal="right" vertical="center" wrapText="1"/>
    </xf>
    <xf numFmtId="164" fontId="48" fillId="5" borderId="79" xfId="1" applyNumberFormat="1" applyFont="1" applyFill="1" applyBorder="1" applyAlignment="1">
      <alignment horizontal="right" vertical="center" wrapText="1"/>
    </xf>
    <xf numFmtId="164" fontId="48" fillId="0" borderId="147" xfId="1" applyNumberFormat="1" applyFont="1" applyBorder="1" applyAlignment="1">
      <alignment horizontal="right" vertical="center" wrapText="1"/>
    </xf>
    <xf numFmtId="0" fontId="81" fillId="10" borderId="151" xfId="0" applyFont="1" applyFill="1" applyBorder="1" applyAlignment="1">
      <alignment horizontal="center" wrapText="1"/>
    </xf>
    <xf numFmtId="0" fontId="83" fillId="10" borderId="152" xfId="0" applyFont="1" applyFill="1" applyBorder="1" applyAlignment="1">
      <alignment horizontal="center" wrapText="1"/>
    </xf>
    <xf numFmtId="0" fontId="83" fillId="14" borderId="153" xfId="0" applyFont="1" applyFill="1" applyBorder="1" applyAlignment="1">
      <alignment horizontal="center" wrapText="1"/>
    </xf>
    <xf numFmtId="0" fontId="83" fillId="16" borderId="158" xfId="0" applyFont="1" applyFill="1" applyBorder="1" applyAlignment="1">
      <alignment wrapText="1"/>
    </xf>
    <xf numFmtId="0" fontId="87" fillId="16" borderId="156" xfId="0" applyFont="1" applyFill="1" applyBorder="1" applyAlignment="1">
      <alignment wrapText="1"/>
    </xf>
    <xf numFmtId="0" fontId="83" fillId="16" borderId="158" xfId="0" applyFont="1" applyFill="1" applyBorder="1" applyAlignment="1">
      <alignment vertical="center" wrapText="1"/>
    </xf>
    <xf numFmtId="0" fontId="87" fillId="16" borderId="156" xfId="0" applyFont="1" applyFill="1" applyBorder="1" applyAlignment="1">
      <alignment horizontal="left" vertical="center" wrapText="1"/>
    </xf>
    <xf numFmtId="0" fontId="88" fillId="17" borderId="158" xfId="0" applyFont="1" applyFill="1" applyBorder="1" applyAlignment="1">
      <alignment wrapText="1"/>
    </xf>
    <xf numFmtId="0" fontId="89" fillId="17" borderId="156" xfId="0" applyFont="1" applyFill="1" applyBorder="1"/>
    <xf numFmtId="0" fontId="89" fillId="17" borderId="156" xfId="0" applyFont="1" applyFill="1" applyBorder="1" applyAlignment="1">
      <alignment wrapText="1"/>
    </xf>
    <xf numFmtId="0" fontId="82" fillId="10" borderId="152" xfId="0" applyFont="1" applyFill="1" applyBorder="1" applyAlignment="1">
      <alignment horizontal="center" vertical="center" wrapText="1"/>
    </xf>
    <xf numFmtId="164" fontId="19" fillId="0" borderId="0" xfId="1" applyNumberFormat="1" applyFont="1" applyBorder="1" applyAlignment="1">
      <alignment vertical="center" wrapText="1"/>
    </xf>
    <xf numFmtId="164" fontId="16" fillId="0" borderId="6" xfId="1" applyNumberFormat="1" applyFont="1" applyBorder="1" applyAlignment="1">
      <alignment horizontal="right" vertical="center" wrapText="1"/>
    </xf>
    <xf numFmtId="164" fontId="14" fillId="0" borderId="126" xfId="1" applyNumberFormat="1" applyFont="1" applyBorder="1" applyAlignment="1">
      <alignment horizontal="center" vertical="center" wrapText="1"/>
    </xf>
    <xf numFmtId="164" fontId="90" fillId="0" borderId="107" xfId="1" applyNumberFormat="1" applyFont="1" applyBorder="1" applyAlignment="1" applyProtection="1">
      <alignment horizontal="right" vertical="center" wrapText="1"/>
      <protection locked="0"/>
    </xf>
    <xf numFmtId="164" fontId="90" fillId="0" borderId="47" xfId="1" applyNumberFormat="1" applyFont="1" applyBorder="1" applyAlignment="1" applyProtection="1">
      <alignment horizontal="right" vertical="center" wrapText="1"/>
      <protection locked="0"/>
    </xf>
    <xf numFmtId="164" fontId="61" fillId="12" borderId="1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38" xfId="1" applyNumberFormat="1" applyFont="1" applyBorder="1" applyAlignment="1">
      <alignment horizontal="right" vertical="center" wrapText="1"/>
    </xf>
    <xf numFmtId="164" fontId="72" fillId="0" borderId="38" xfId="1" applyNumberFormat="1" applyFont="1" applyFill="1" applyBorder="1" applyAlignment="1">
      <alignment horizontal="right" vertical="center" wrapText="1"/>
    </xf>
    <xf numFmtId="164" fontId="16" fillId="0" borderId="21" xfId="1" applyNumberFormat="1" applyFont="1" applyBorder="1" applyAlignment="1">
      <alignment horizontal="right" vertical="center" wrapText="1"/>
    </xf>
    <xf numFmtId="164" fontId="19" fillId="2" borderId="118" xfId="1" applyNumberFormat="1" applyFont="1" applyFill="1" applyBorder="1" applyAlignment="1">
      <alignment horizontal="right" vertical="center" wrapText="1"/>
    </xf>
    <xf numFmtId="43" fontId="58" fillId="0" borderId="0" xfId="0" applyNumberFormat="1" applyFont="1"/>
    <xf numFmtId="164" fontId="56" fillId="2" borderId="52" xfId="1" applyNumberFormat="1" applyFont="1" applyFill="1" applyBorder="1" applyAlignment="1">
      <alignment horizontal="right" vertical="center" wrapText="1"/>
    </xf>
    <xf numFmtId="0" fontId="5" fillId="10" borderId="163" xfId="0" applyFont="1" applyFill="1" applyBorder="1" applyAlignment="1">
      <alignment horizontal="center" vertical="center" wrapText="1"/>
    </xf>
    <xf numFmtId="3" fontId="60" fillId="5" borderId="164" xfId="0" applyNumberFormat="1" applyFont="1" applyFill="1" applyBorder="1" applyAlignment="1">
      <alignment horizontal="right" wrapText="1"/>
    </xf>
    <xf numFmtId="3" fontId="60" fillId="0" borderId="164" xfId="0" applyNumberFormat="1" applyFont="1" applyBorder="1" applyAlignment="1">
      <alignment horizontal="right" wrapText="1"/>
    </xf>
    <xf numFmtId="3" fontId="60" fillId="5" borderId="165" xfId="0" applyNumberFormat="1" applyFont="1" applyFill="1" applyBorder="1" applyAlignment="1">
      <alignment horizontal="right" wrapText="1"/>
    </xf>
    <xf numFmtId="0" fontId="3" fillId="5" borderId="172" xfId="0" applyFont="1" applyFill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 wrapText="1"/>
    </xf>
    <xf numFmtId="0" fontId="9" fillId="0" borderId="159" xfId="0" applyFont="1" applyBorder="1" applyAlignment="1">
      <alignment horizontal="center" vertical="center" wrapText="1"/>
    </xf>
    <xf numFmtId="0" fontId="9" fillId="5" borderId="173" xfId="0" applyFont="1" applyFill="1" applyBorder="1" applyAlignment="1">
      <alignment horizontal="center" vertical="center" wrapText="1"/>
    </xf>
    <xf numFmtId="0" fontId="37" fillId="0" borderId="173" xfId="0" applyFont="1" applyFill="1" applyBorder="1" applyAlignment="1">
      <alignment horizontal="center" vertical="center" wrapText="1"/>
    </xf>
    <xf numFmtId="3" fontId="86" fillId="15" borderId="167" xfId="0" applyNumberFormat="1" applyFont="1" applyFill="1" applyBorder="1" applyAlignment="1">
      <alignment horizontal="right" wrapText="1"/>
    </xf>
    <xf numFmtId="3" fontId="86" fillId="0" borderId="168" xfId="0" applyNumberFormat="1" applyFont="1" applyBorder="1" applyAlignment="1">
      <alignment horizontal="right" wrapText="1"/>
    </xf>
    <xf numFmtId="3" fontId="86" fillId="0" borderId="168" xfId="0" applyNumberFormat="1" applyFont="1" applyBorder="1" applyAlignment="1">
      <alignment horizontal="right" vertical="center" wrapText="1"/>
    </xf>
    <xf numFmtId="3" fontId="86" fillId="0" borderId="169" xfId="0" applyNumberFormat="1" applyFont="1" applyBorder="1" applyAlignment="1">
      <alignment horizontal="right" wrapText="1"/>
    </xf>
    <xf numFmtId="0" fontId="4" fillId="9" borderId="171" xfId="0" applyFont="1" applyFill="1" applyBorder="1" applyAlignment="1">
      <alignment horizontal="center" vertical="center" wrapText="1"/>
    </xf>
    <xf numFmtId="0" fontId="91" fillId="9" borderId="174" xfId="0" applyFont="1" applyFill="1" applyBorder="1" applyAlignment="1">
      <alignment horizontal="center" vertical="center" wrapText="1"/>
    </xf>
    <xf numFmtId="3" fontId="86" fillId="5" borderId="170" xfId="1" applyNumberFormat="1" applyFont="1" applyFill="1" applyBorder="1" applyAlignment="1">
      <alignment horizontal="right" wrapText="1"/>
    </xf>
    <xf numFmtId="4" fontId="86" fillId="0" borderId="170" xfId="1" applyNumberFormat="1" applyFont="1" applyFill="1" applyBorder="1" applyAlignment="1">
      <alignment horizontal="right" wrapText="1"/>
    </xf>
    <xf numFmtId="164" fontId="61" fillId="12" borderId="107" xfId="1" applyNumberFormat="1" applyFont="1" applyFill="1" applyBorder="1" applyAlignment="1" applyProtection="1">
      <alignment horizontal="right" vertical="center" wrapText="1"/>
      <protection locked="0"/>
    </xf>
    <xf numFmtId="164" fontId="61" fillId="12" borderId="47" xfId="1" applyNumberFormat="1" applyFont="1" applyFill="1" applyBorder="1" applyAlignment="1" applyProtection="1">
      <alignment horizontal="right" vertical="center" wrapText="1"/>
      <protection locked="0"/>
    </xf>
    <xf numFmtId="164" fontId="61" fillId="12" borderId="124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 wrapText="1"/>
    </xf>
    <xf numFmtId="0" fontId="91" fillId="0" borderId="0" xfId="0" applyFont="1" applyAlignment="1">
      <alignment horizontal="center"/>
    </xf>
    <xf numFmtId="0" fontId="91" fillId="0" borderId="0" xfId="0" applyFont="1" applyAlignment="1">
      <alignment horizontal="center" wrapText="1"/>
    </xf>
    <xf numFmtId="0" fontId="45" fillId="2" borderId="51" xfId="0" applyFont="1" applyFill="1" applyBorder="1" applyAlignment="1">
      <alignment horizontal="center" vertical="center" wrapText="1"/>
    </xf>
    <xf numFmtId="164" fontId="71" fillId="0" borderId="94" xfId="1" applyNumberFormat="1" applyFont="1" applyBorder="1" applyAlignment="1">
      <alignment horizontal="right" vertical="center" wrapText="1"/>
    </xf>
    <xf numFmtId="164" fontId="71" fillId="0" borderId="78" xfId="1" applyNumberFormat="1" applyFont="1" applyBorder="1" applyAlignment="1">
      <alignment horizontal="right" vertical="center" wrapText="1"/>
    </xf>
    <xf numFmtId="164" fontId="71" fillId="12" borderId="125" xfId="1" applyNumberFormat="1" applyFont="1" applyFill="1" applyBorder="1" applyAlignment="1">
      <alignment horizontal="right" vertical="center" wrapText="1"/>
    </xf>
    <xf numFmtId="164" fontId="71" fillId="12" borderId="78" xfId="1" applyNumberFormat="1" applyFont="1" applyFill="1" applyBorder="1" applyAlignment="1">
      <alignment horizontal="right" vertical="center" wrapText="1"/>
    </xf>
    <xf numFmtId="164" fontId="50" fillId="0" borderId="33" xfId="0" applyNumberFormat="1" applyFont="1" applyBorder="1" applyAlignment="1">
      <alignment horizontal="right" vertical="center" wrapText="1"/>
    </xf>
    <xf numFmtId="164" fontId="14" fillId="0" borderId="88" xfId="1" applyNumberFormat="1" applyFont="1" applyBorder="1" applyAlignment="1">
      <alignment horizontal="left" vertical="center" wrapText="1"/>
    </xf>
    <xf numFmtId="164" fontId="15" fillId="0" borderId="65" xfId="1" applyNumberFormat="1" applyFont="1" applyBorder="1" applyAlignment="1">
      <alignment horizontal="center" vertical="center" wrapText="1"/>
    </xf>
    <xf numFmtId="164" fontId="55" fillId="0" borderId="23" xfId="1" applyNumberFormat="1" applyFont="1" applyBorder="1" applyAlignment="1">
      <alignment horizontal="right" vertical="center" wrapText="1"/>
    </xf>
    <xf numFmtId="164" fontId="13" fillId="0" borderId="61" xfId="1" applyNumberFormat="1" applyFont="1" applyBorder="1" applyAlignment="1">
      <alignment horizontal="center" vertical="center" wrapText="1"/>
    </xf>
    <xf numFmtId="0" fontId="26" fillId="2" borderId="125" xfId="0" applyFont="1" applyFill="1" applyBorder="1" applyAlignment="1">
      <alignment horizontal="center" vertical="center" wrapText="1"/>
    </xf>
    <xf numFmtId="164" fontId="41" fillId="0" borderId="31" xfId="1" applyNumberFormat="1" applyFont="1" applyBorder="1" applyAlignment="1">
      <alignment horizontal="center" vertical="center" wrapText="1"/>
    </xf>
    <xf numFmtId="164" fontId="41" fillId="0" borderId="76" xfId="1" applyNumberFormat="1" applyFont="1" applyBorder="1" applyAlignment="1">
      <alignment horizontal="center" vertical="center" wrapText="1"/>
    </xf>
    <xf numFmtId="164" fontId="41" fillId="0" borderId="94" xfId="1" applyNumberFormat="1" applyFont="1" applyBorder="1" applyAlignment="1">
      <alignment horizontal="center" vertical="center" wrapText="1"/>
    </xf>
    <xf numFmtId="164" fontId="41" fillId="0" borderId="103" xfId="1" applyNumberFormat="1" applyFont="1" applyBorder="1" applyAlignment="1">
      <alignment horizontal="center" vertical="center" wrapText="1"/>
    </xf>
    <xf numFmtId="164" fontId="71" fillId="0" borderId="53" xfId="1" applyNumberFormat="1" applyFont="1" applyBorder="1" applyAlignment="1">
      <alignment horizontal="right" vertical="center" wrapText="1"/>
    </xf>
    <xf numFmtId="4" fontId="32" fillId="0" borderId="170" xfId="1" applyNumberFormat="1" applyFont="1" applyFill="1" applyBorder="1" applyAlignment="1">
      <alignment horizontal="right" wrapText="1"/>
    </xf>
    <xf numFmtId="3" fontId="32" fillId="15" borderId="156" xfId="0" applyNumberFormat="1" applyFont="1" applyFill="1" applyBorder="1" applyAlignment="1">
      <alignment horizontal="right" wrapText="1"/>
    </xf>
    <xf numFmtId="3" fontId="32" fillId="15" borderId="157" xfId="0" applyNumberFormat="1" applyFont="1" applyFill="1" applyBorder="1" applyAlignment="1">
      <alignment horizontal="right" wrapText="1"/>
    </xf>
    <xf numFmtId="3" fontId="86" fillId="15" borderId="156" xfId="0" applyNumberFormat="1" applyFont="1" applyFill="1" applyBorder="1" applyAlignment="1">
      <alignment horizontal="right" wrapText="1"/>
    </xf>
    <xf numFmtId="3" fontId="86" fillId="15" borderId="157" xfId="0" applyNumberFormat="1" applyFont="1" applyFill="1" applyBorder="1" applyAlignment="1">
      <alignment horizontal="right" wrapText="1"/>
    </xf>
    <xf numFmtId="3" fontId="86" fillId="16" borderId="156" xfId="0" applyNumberFormat="1" applyFont="1" applyFill="1" applyBorder="1" applyAlignment="1">
      <alignment horizontal="right" wrapText="1"/>
    </xf>
    <xf numFmtId="3" fontId="86" fillId="0" borderId="157" xfId="0" applyNumberFormat="1" applyFont="1" applyBorder="1" applyAlignment="1">
      <alignment horizontal="right" wrapText="1"/>
    </xf>
    <xf numFmtId="3" fontId="86" fillId="16" borderId="156" xfId="0" applyNumberFormat="1" applyFont="1" applyFill="1" applyBorder="1" applyAlignment="1">
      <alignment horizontal="right" vertical="center" wrapText="1"/>
    </xf>
    <xf numFmtId="3" fontId="86" fillId="0" borderId="157" xfId="0" applyNumberFormat="1" applyFont="1" applyBorder="1" applyAlignment="1">
      <alignment horizontal="right" vertical="center" wrapText="1"/>
    </xf>
    <xf numFmtId="3" fontId="59" fillId="15" borderId="156" xfId="0" applyNumberFormat="1" applyFont="1" applyFill="1" applyBorder="1" applyAlignment="1">
      <alignment horizontal="right" wrapText="1"/>
    </xf>
    <xf numFmtId="3" fontId="59" fillId="15" borderId="157" xfId="0" applyNumberFormat="1" applyFont="1" applyFill="1" applyBorder="1" applyAlignment="1">
      <alignment horizontal="right" wrapText="1"/>
    </xf>
    <xf numFmtId="3" fontId="59" fillId="17" borderId="156" xfId="0" applyNumberFormat="1" applyFont="1" applyFill="1" applyBorder="1" applyAlignment="1">
      <alignment horizontal="right" wrapText="1"/>
    </xf>
    <xf numFmtId="3" fontId="59" fillId="18" borderId="157" xfId="0" applyNumberFormat="1" applyFont="1" applyFill="1" applyBorder="1" applyAlignment="1">
      <alignment horizontal="right" wrapText="1"/>
    </xf>
    <xf numFmtId="3" fontId="32" fillId="15" borderId="161" xfId="0" applyNumberFormat="1" applyFont="1" applyFill="1" applyBorder="1" applyAlignment="1">
      <alignment horizontal="right" wrapText="1"/>
    </xf>
    <xf numFmtId="3" fontId="32" fillId="15" borderId="162" xfId="0" applyNumberFormat="1" applyFont="1" applyFill="1" applyBorder="1" applyAlignment="1">
      <alignment horizontal="right" wrapText="1"/>
    </xf>
    <xf numFmtId="0" fontId="95" fillId="9" borderId="166" xfId="0" applyFont="1" applyFill="1" applyBorder="1" applyAlignment="1">
      <alignment horizontal="center" vertical="center" wrapText="1"/>
    </xf>
    <xf numFmtId="0" fontId="2" fillId="9" borderId="166" xfId="0" applyFont="1" applyFill="1" applyBorder="1" applyAlignment="1">
      <alignment horizontal="center" vertical="center" wrapText="1"/>
    </xf>
    <xf numFmtId="0" fontId="96" fillId="5" borderId="175" xfId="0" applyFont="1" applyFill="1" applyBorder="1" applyAlignment="1">
      <alignment horizontal="left" vertical="center"/>
    </xf>
    <xf numFmtId="0" fontId="67" fillId="0" borderId="176" xfId="0" applyFont="1" applyBorder="1" applyAlignment="1">
      <alignment horizontal="left" vertical="center"/>
    </xf>
    <xf numFmtId="0" fontId="67" fillId="0" borderId="176" xfId="0" applyFont="1" applyFill="1" applyBorder="1" applyAlignment="1">
      <alignment horizontal="left" vertical="center" wrapText="1"/>
    </xf>
    <xf numFmtId="0" fontId="67" fillId="0" borderId="177" xfId="0" applyFont="1" applyFill="1" applyBorder="1" applyAlignment="1">
      <alignment wrapText="1"/>
    </xf>
    <xf numFmtId="0" fontId="96" fillId="5" borderId="178" xfId="0" applyFont="1" applyFill="1" applyBorder="1" applyAlignment="1">
      <alignment horizontal="left" vertical="center"/>
    </xf>
    <xf numFmtId="0" fontId="97" fillId="0" borderId="178" xfId="0" applyFont="1" applyFill="1" applyBorder="1" applyAlignment="1">
      <alignment horizontal="left" vertical="center"/>
    </xf>
    <xf numFmtId="3" fontId="32" fillId="5" borderId="179" xfId="1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 wrapText="1"/>
    </xf>
    <xf numFmtId="3" fontId="60" fillId="0" borderId="0" xfId="0" applyNumberFormat="1" applyFont="1" applyFill="1" applyBorder="1" applyAlignment="1">
      <alignment horizontal="right" wrapText="1"/>
    </xf>
    <xf numFmtId="0" fontId="26" fillId="2" borderId="40" xfId="0" applyFont="1" applyFill="1" applyBorder="1" applyAlignment="1">
      <alignment horizontal="center" vertical="center" wrapText="1"/>
    </xf>
    <xf numFmtId="0" fontId="56" fillId="2" borderId="39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right" vertical="center" wrapText="1"/>
    </xf>
    <xf numFmtId="0" fontId="16" fillId="0" borderId="38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right" vertical="center" wrapText="1"/>
    </xf>
    <xf numFmtId="164" fontId="16" fillId="0" borderId="33" xfId="1" applyNumberFormat="1" applyFont="1" applyBorder="1" applyAlignment="1">
      <alignment horizontal="right" vertical="center" wrapText="1"/>
    </xf>
    <xf numFmtId="164" fontId="16" fillId="0" borderId="42" xfId="1" applyNumberFormat="1" applyFont="1" applyBorder="1" applyAlignment="1">
      <alignment horizontal="right" vertical="center" wrapText="1"/>
    </xf>
    <xf numFmtId="164" fontId="19" fillId="2" borderId="49" xfId="1" applyNumberFormat="1" applyFont="1" applyFill="1" applyBorder="1" applyAlignment="1">
      <alignment horizontal="right" vertical="center" wrapText="1"/>
    </xf>
    <xf numFmtId="164" fontId="19" fillId="2" borderId="36" xfId="1" applyNumberFormat="1" applyFont="1" applyFill="1" applyBorder="1" applyAlignment="1">
      <alignment horizontal="right" vertical="center" wrapText="1"/>
    </xf>
    <xf numFmtId="164" fontId="48" fillId="8" borderId="93" xfId="1" applyNumberFormat="1" applyFont="1" applyFill="1" applyBorder="1" applyAlignment="1">
      <alignment horizontal="right" vertical="center" wrapText="1"/>
    </xf>
    <xf numFmtId="3" fontId="59" fillId="15" borderId="175" xfId="1" applyNumberFormat="1" applyFont="1" applyFill="1" applyBorder="1" applyAlignment="1">
      <alignment horizontal="right" wrapText="1"/>
    </xf>
    <xf numFmtId="0" fontId="98" fillId="9" borderId="180" xfId="0" applyFont="1" applyFill="1" applyBorder="1" applyAlignment="1">
      <alignment horizontal="center" vertical="center" wrapText="1"/>
    </xf>
    <xf numFmtId="3" fontId="32" fillId="15" borderId="181" xfId="1" applyNumberFormat="1" applyFont="1" applyFill="1" applyBorder="1" applyAlignment="1">
      <alignment horizontal="right" wrapText="1"/>
    </xf>
    <xf numFmtId="3" fontId="32" fillId="0" borderId="182" xfId="1" applyNumberFormat="1" applyFont="1" applyBorder="1" applyAlignment="1">
      <alignment horizontal="right" wrapText="1"/>
    </xf>
    <xf numFmtId="3" fontId="32" fillId="0" borderId="183" xfId="1" applyNumberFormat="1" applyFont="1" applyBorder="1" applyAlignment="1">
      <alignment horizontal="right" wrapText="1"/>
    </xf>
    <xf numFmtId="4" fontId="32" fillId="0" borderId="179" xfId="1" applyNumberFormat="1" applyFont="1" applyFill="1" applyBorder="1" applyAlignment="1">
      <alignment horizontal="right" wrapText="1"/>
    </xf>
    <xf numFmtId="0" fontId="5" fillId="10" borderId="184" xfId="0" applyFont="1" applyFill="1" applyBorder="1" applyAlignment="1">
      <alignment horizontal="center" vertical="center" wrapText="1"/>
    </xf>
    <xf numFmtId="3" fontId="60" fillId="5" borderId="163" xfId="1" applyNumberFormat="1" applyFont="1" applyFill="1" applyBorder="1" applyAlignment="1">
      <alignment horizontal="right" wrapText="1"/>
    </xf>
    <xf numFmtId="3" fontId="60" fillId="0" borderId="164" xfId="1" applyNumberFormat="1" applyFont="1" applyBorder="1" applyAlignment="1">
      <alignment horizontal="right" wrapText="1"/>
    </xf>
    <xf numFmtId="3" fontId="60" fillId="5" borderId="185" xfId="1" applyNumberFormat="1" applyFont="1" applyFill="1" applyBorder="1" applyAlignment="1">
      <alignment horizontal="right" wrapText="1"/>
    </xf>
    <xf numFmtId="4" fontId="60" fillId="0" borderId="185" xfId="1" applyNumberFormat="1" applyFont="1" applyBorder="1" applyAlignment="1">
      <alignment horizontal="right" wrapText="1"/>
    </xf>
    <xf numFmtId="3" fontId="59" fillId="0" borderId="176" xfId="1" applyNumberFormat="1" applyFont="1" applyBorder="1" applyAlignment="1">
      <alignment horizontal="right" wrapText="1"/>
    </xf>
    <xf numFmtId="3" fontId="59" fillId="0" borderId="177" xfId="1" applyNumberFormat="1" applyFont="1" applyBorder="1" applyAlignment="1">
      <alignment horizontal="right" wrapText="1"/>
    </xf>
    <xf numFmtId="3" fontId="59" fillId="5" borderId="178" xfId="1" applyNumberFormat="1" applyFont="1" applyFill="1" applyBorder="1" applyAlignment="1">
      <alignment horizontal="right" wrapText="1"/>
    </xf>
    <xf numFmtId="164" fontId="55" fillId="0" borderId="75" xfId="1" applyNumberFormat="1" applyFont="1" applyBorder="1" applyAlignment="1">
      <alignment horizontal="right" vertical="center" wrapText="1"/>
    </xf>
    <xf numFmtId="164" fontId="49" fillId="0" borderId="1" xfId="0" applyNumberFormat="1" applyFont="1" applyBorder="1" applyAlignment="1">
      <alignment horizontal="right" vertical="center" wrapText="1"/>
    </xf>
    <xf numFmtId="164" fontId="26" fillId="13" borderId="1" xfId="0" applyNumberFormat="1" applyFont="1" applyFill="1" applyBorder="1" applyAlignment="1">
      <alignment horizontal="right" vertical="center" wrapText="1"/>
    </xf>
    <xf numFmtId="164" fontId="45" fillId="13" borderId="42" xfId="0" applyNumberFormat="1" applyFont="1" applyFill="1" applyBorder="1" applyAlignment="1">
      <alignment horizontal="right" vertical="center" wrapText="1"/>
    </xf>
    <xf numFmtId="164" fontId="55" fillId="0" borderId="38" xfId="1" applyNumberFormat="1" applyFont="1" applyBorder="1" applyAlignment="1">
      <alignment horizontal="right" vertical="center" wrapText="1"/>
    </xf>
    <xf numFmtId="164" fontId="55" fillId="0" borderId="1" xfId="1" applyNumberFormat="1" applyFont="1" applyBorder="1" applyAlignment="1">
      <alignment horizontal="right" vertical="center" wrapText="1"/>
    </xf>
    <xf numFmtId="164" fontId="55" fillId="0" borderId="23" xfId="1" applyNumberFormat="1" applyFont="1" applyBorder="1" applyAlignment="1">
      <alignment horizontal="right" vertical="center" wrapText="1"/>
    </xf>
    <xf numFmtId="164" fontId="55" fillId="0" borderId="43" xfId="1" applyNumberFormat="1" applyFont="1" applyBorder="1" applyAlignment="1">
      <alignment horizontal="right" vertical="center" wrapText="1"/>
    </xf>
    <xf numFmtId="164" fontId="16" fillId="0" borderId="43" xfId="1" applyNumberFormat="1" applyFont="1" applyFill="1" applyBorder="1" applyAlignment="1">
      <alignment horizontal="right" vertical="center" wrapText="1"/>
    </xf>
    <xf numFmtId="164" fontId="71" fillId="0" borderId="47" xfId="1" applyNumberFormat="1" applyFont="1" applyFill="1" applyBorder="1" applyAlignment="1">
      <alignment horizontal="right" wrapText="1"/>
    </xf>
    <xf numFmtId="164" fontId="61" fillId="0" borderId="38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61" fillId="0" borderId="4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8" xfId="1" applyNumberFormat="1" applyFont="1" applyFill="1" applyBorder="1" applyAlignment="1">
      <alignment horizontal="left" vertical="center" wrapText="1"/>
    </xf>
    <xf numFmtId="164" fontId="18" fillId="0" borderId="88" xfId="1" applyNumberFormat="1" applyFont="1" applyFill="1" applyBorder="1" applyAlignment="1">
      <alignment horizontal="left" vertical="center" wrapText="1"/>
    </xf>
    <xf numFmtId="164" fontId="15" fillId="0" borderId="30" xfId="1" applyNumberFormat="1" applyFont="1" applyBorder="1" applyAlignment="1">
      <alignment horizontal="center" vertical="center" wrapText="1"/>
    </xf>
    <xf numFmtId="164" fontId="15" fillId="0" borderId="69" xfId="1" applyNumberFormat="1" applyFont="1" applyBorder="1" applyAlignment="1">
      <alignment horizontal="center" vertical="center" wrapText="1"/>
    </xf>
    <xf numFmtId="164" fontId="15" fillId="0" borderId="137" xfId="1" applyNumberFormat="1" applyFont="1" applyBorder="1" applyAlignment="1">
      <alignment horizontal="center" vertical="center" wrapText="1"/>
    </xf>
    <xf numFmtId="164" fontId="55" fillId="0" borderId="69" xfId="1" applyNumberFormat="1" applyFont="1" applyBorder="1" applyAlignment="1">
      <alignment horizontal="center" vertical="center" wrapText="1"/>
    </xf>
    <xf numFmtId="164" fontId="19" fillId="2" borderId="71" xfId="1" applyNumberFormat="1" applyFont="1" applyFill="1" applyBorder="1" applyAlignment="1">
      <alignment horizontal="center" wrapText="1"/>
    </xf>
    <xf numFmtId="164" fontId="56" fillId="2" borderId="9" xfId="1" applyNumberFormat="1" applyFont="1" applyFill="1" applyBorder="1" applyAlignment="1">
      <alignment horizontal="right" vertical="center" wrapText="1"/>
    </xf>
    <xf numFmtId="166" fontId="0" fillId="0" borderId="0" xfId="0" applyNumberFormat="1"/>
    <xf numFmtId="43" fontId="99" fillId="0" borderId="0" xfId="0" applyNumberFormat="1" applyFont="1"/>
    <xf numFmtId="164" fontId="100" fillId="0" borderId="0" xfId="0" applyNumberFormat="1" applyFont="1" applyAlignment="1">
      <alignment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85" fillId="15" borderId="154" xfId="0" applyFont="1" applyFill="1" applyBorder="1" applyAlignment="1">
      <alignment wrapText="1"/>
    </xf>
    <xf numFmtId="0" fontId="85" fillId="15" borderId="155" xfId="0" applyFont="1" applyFill="1" applyBorder="1" applyAlignment="1">
      <alignment wrapText="1"/>
    </xf>
    <xf numFmtId="0" fontId="85" fillId="15" borderId="159" xfId="0" applyFont="1" applyFill="1" applyBorder="1" applyAlignment="1">
      <alignment wrapText="1"/>
    </xf>
    <xf numFmtId="0" fontId="85" fillId="15" borderId="160" xfId="0" applyFont="1" applyFill="1" applyBorder="1" applyAlignment="1">
      <alignment wrapText="1"/>
    </xf>
    <xf numFmtId="0" fontId="92" fillId="0" borderId="0" xfId="0" applyFont="1" applyBorder="1" applyAlignment="1">
      <alignment horizontal="center" vertical="center" wrapText="1"/>
    </xf>
    <xf numFmtId="0" fontId="91" fillId="0" borderId="0" xfId="0" applyFont="1" applyAlignment="1">
      <alignment horizontal="center"/>
    </xf>
    <xf numFmtId="0" fontId="91" fillId="0" borderId="0" xfId="0" applyFont="1" applyAlignment="1">
      <alignment horizontal="center" wrapText="1"/>
    </xf>
    <xf numFmtId="0" fontId="84" fillId="15" borderId="154" xfId="0" applyFont="1" applyFill="1" applyBorder="1" applyAlignment="1">
      <alignment wrapText="1"/>
    </xf>
    <xf numFmtId="0" fontId="84" fillId="15" borderId="155" xfId="0" applyFont="1" applyFill="1" applyBorder="1" applyAlignment="1">
      <alignment wrapText="1"/>
    </xf>
    <xf numFmtId="0" fontId="11" fillId="2" borderId="9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21" fillId="5" borderId="28" xfId="1" applyNumberFormat="1" applyFont="1" applyFill="1" applyBorder="1" applyAlignment="1">
      <alignment horizontal="center" vertical="center"/>
    </xf>
    <xf numFmtId="164" fontId="21" fillId="5" borderId="25" xfId="1" applyNumberFormat="1" applyFont="1" applyFill="1" applyBorder="1" applyAlignment="1">
      <alignment horizontal="center" vertical="center"/>
    </xf>
    <xf numFmtId="164" fontId="23" fillId="6" borderId="28" xfId="1" applyNumberFormat="1" applyFont="1" applyFill="1" applyBorder="1" applyAlignment="1">
      <alignment horizontal="center" vertical="center"/>
    </xf>
    <xf numFmtId="164" fontId="23" fillId="6" borderId="25" xfId="1" applyNumberFormat="1" applyFont="1" applyFill="1" applyBorder="1" applyAlignment="1">
      <alignment horizontal="center" vertical="center"/>
    </xf>
    <xf numFmtId="2" fontId="21" fillId="6" borderId="28" xfId="1" applyNumberFormat="1" applyFont="1" applyFill="1" applyBorder="1" applyAlignment="1">
      <alignment horizontal="center" vertical="center"/>
    </xf>
    <xf numFmtId="2" fontId="21" fillId="6" borderId="25" xfId="1" applyNumberFormat="1" applyFont="1" applyFill="1" applyBorder="1" applyAlignment="1">
      <alignment horizontal="center" vertical="center"/>
    </xf>
    <xf numFmtId="2" fontId="21" fillId="6" borderId="29" xfId="1" applyNumberFormat="1" applyFont="1" applyFill="1" applyBorder="1" applyAlignment="1">
      <alignment horizontal="center" vertical="center"/>
    </xf>
    <xf numFmtId="0" fontId="9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164" fontId="48" fillId="0" borderId="135" xfId="1" applyNumberFormat="1" applyFont="1" applyBorder="1" applyAlignment="1">
      <alignment horizontal="center" vertical="center" wrapText="1"/>
    </xf>
    <xf numFmtId="164" fontId="48" fillId="0" borderId="77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164" fontId="48" fillId="0" borderId="60" xfId="1" applyNumberFormat="1" applyFont="1" applyBorder="1" applyAlignment="1">
      <alignment horizontal="center" vertical="center" wrapText="1"/>
    </xf>
    <xf numFmtId="164" fontId="48" fillId="0" borderId="89" xfId="1" applyNumberFormat="1" applyFont="1" applyBorder="1" applyAlignment="1">
      <alignment horizontal="center" vertical="center" wrapText="1"/>
    </xf>
    <xf numFmtId="164" fontId="48" fillId="0" borderId="89" xfId="1" applyNumberFormat="1" applyFont="1" applyBorder="1" applyAlignment="1">
      <alignment horizontal="right" vertical="center" wrapText="1"/>
    </xf>
    <xf numFmtId="164" fontId="48" fillId="0" borderId="77" xfId="1" applyNumberFormat="1" applyFont="1" applyBorder="1" applyAlignment="1">
      <alignment horizontal="right" vertical="center" wrapText="1"/>
    </xf>
    <xf numFmtId="164" fontId="48" fillId="0" borderId="135" xfId="1" applyNumberFormat="1" applyFont="1" applyBorder="1" applyAlignment="1">
      <alignment horizontal="right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5" fillId="2" borderId="55" xfId="0" applyFont="1" applyFill="1" applyBorder="1" applyAlignment="1">
      <alignment horizontal="center" vertical="center" textRotation="90" wrapText="1"/>
    </xf>
    <xf numFmtId="0" fontId="45" fillId="2" borderId="118" xfId="0" applyFont="1" applyFill="1" applyBorder="1" applyAlignment="1">
      <alignment horizontal="center" vertical="center" textRotation="90" wrapText="1"/>
    </xf>
    <xf numFmtId="0" fontId="45" fillId="2" borderId="36" xfId="0" applyFont="1" applyFill="1" applyBorder="1" applyAlignment="1">
      <alignment horizontal="center" vertical="center" textRotation="90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164" fontId="52" fillId="12" borderId="32" xfId="1" applyNumberFormat="1" applyFont="1" applyFill="1" applyBorder="1" applyAlignment="1">
      <alignment horizontal="right" vertical="center" wrapText="1"/>
    </xf>
    <xf numFmtId="164" fontId="52" fillId="12" borderId="50" xfId="1" applyNumberFormat="1" applyFont="1" applyFill="1" applyBorder="1" applyAlignment="1">
      <alignment horizontal="right" vertical="center" wrapText="1"/>
    </xf>
    <xf numFmtId="164" fontId="52" fillId="12" borderId="74" xfId="1" applyNumberFormat="1" applyFont="1" applyFill="1" applyBorder="1" applyAlignment="1">
      <alignment horizontal="right" vertical="center" wrapText="1"/>
    </xf>
    <xf numFmtId="164" fontId="52" fillId="0" borderId="74" xfId="1" applyNumberFormat="1" applyFont="1" applyFill="1" applyBorder="1" applyAlignment="1">
      <alignment horizontal="right" vertical="center" wrapText="1"/>
    </xf>
    <xf numFmtId="164" fontId="52" fillId="0" borderId="50" xfId="1" applyNumberFormat="1" applyFont="1" applyFill="1" applyBorder="1" applyAlignment="1">
      <alignment horizontal="right" vertical="center" wrapText="1"/>
    </xf>
    <xf numFmtId="164" fontId="52" fillId="0" borderId="135" xfId="1" applyNumberFormat="1" applyFont="1" applyFill="1" applyBorder="1" applyAlignment="1">
      <alignment horizontal="center" vertical="center" wrapText="1"/>
    </xf>
    <xf numFmtId="164" fontId="52" fillId="0" borderId="77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4" xfId="0" applyFont="1" applyBorder="1" applyAlignment="1">
      <alignment horizontal="center" vertical="center" wrapText="1"/>
    </xf>
    <xf numFmtId="164" fontId="48" fillId="0" borderId="62" xfId="1" applyNumberFormat="1" applyFont="1" applyBorder="1" applyAlignment="1">
      <alignment horizontal="center" vertical="center" wrapText="1"/>
    </xf>
    <xf numFmtId="0" fontId="51" fillId="0" borderId="130" xfId="0" applyFont="1" applyBorder="1" applyAlignment="1">
      <alignment horizontal="left" vertical="center" wrapText="1"/>
    </xf>
    <xf numFmtId="0" fontId="51" fillId="0" borderId="129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51" fillId="0" borderId="128" xfId="0" applyFont="1" applyBorder="1" applyAlignment="1">
      <alignment horizontal="left" vertical="center" wrapText="1"/>
    </xf>
    <xf numFmtId="164" fontId="48" fillId="0" borderId="60" xfId="1" applyNumberFormat="1" applyFont="1" applyBorder="1" applyAlignment="1">
      <alignment horizontal="right" vertical="center" wrapText="1"/>
    </xf>
    <xf numFmtId="0" fontId="41" fillId="8" borderId="21" xfId="0" applyFont="1" applyFill="1" applyBorder="1" applyAlignment="1">
      <alignment horizontal="center" vertical="center" wrapText="1"/>
    </xf>
    <xf numFmtId="0" fontId="41" fillId="8" borderId="17" xfId="0" applyFont="1" applyFill="1" applyBorder="1" applyAlignment="1">
      <alignment horizontal="center" vertical="center" wrapText="1"/>
    </xf>
    <xf numFmtId="0" fontId="41" fillId="8" borderId="41" xfId="0" applyFont="1" applyFill="1" applyBorder="1" applyAlignment="1">
      <alignment horizontal="center" vertical="center" wrapText="1"/>
    </xf>
    <xf numFmtId="0" fontId="51" fillId="8" borderId="84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51" fillId="8" borderId="79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164" fontId="48" fillId="0" borderId="55" xfId="1" applyNumberFormat="1" applyFont="1" applyBorder="1" applyAlignment="1">
      <alignment horizontal="right" vertical="center" wrapText="1"/>
    </xf>
    <xf numFmtId="164" fontId="48" fillId="0" borderId="118" xfId="1" applyNumberFormat="1" applyFont="1" applyBorder="1" applyAlignment="1">
      <alignment horizontal="right" vertical="center" wrapText="1"/>
    </xf>
    <xf numFmtId="164" fontId="48" fillId="0" borderId="23" xfId="1" applyNumberFormat="1" applyFont="1" applyBorder="1" applyAlignment="1">
      <alignment horizontal="right" vertical="center" wrapText="1"/>
    </xf>
    <xf numFmtId="164" fontId="48" fillId="0" borderId="48" xfId="1" applyNumberFormat="1" applyFont="1" applyBorder="1" applyAlignment="1">
      <alignment horizontal="right" vertical="center" wrapText="1"/>
    </xf>
    <xf numFmtId="0" fontId="26" fillId="2" borderId="60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6" fillId="2" borderId="51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6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41" fillId="8" borderId="37" xfId="0" applyFont="1" applyFill="1" applyBorder="1" applyAlignment="1">
      <alignment horizontal="center" vertical="center" wrapText="1"/>
    </xf>
    <xf numFmtId="0" fontId="41" fillId="8" borderId="33" xfId="0" applyFont="1" applyFill="1" applyBorder="1" applyAlignment="1">
      <alignment horizontal="center" vertical="center" wrapText="1"/>
    </xf>
    <xf numFmtId="0" fontId="41" fillId="8" borderId="39" xfId="0" applyFont="1" applyFill="1" applyBorder="1" applyAlignment="1">
      <alignment horizontal="center" vertical="center" wrapText="1"/>
    </xf>
    <xf numFmtId="164" fontId="50" fillId="0" borderId="55" xfId="0" applyNumberFormat="1" applyFont="1" applyBorder="1" applyAlignment="1">
      <alignment horizontal="right" vertical="center" wrapText="1"/>
    </xf>
    <xf numFmtId="164" fontId="50" fillId="0" borderId="48" xfId="0" applyNumberFormat="1" applyFont="1" applyBorder="1" applyAlignment="1">
      <alignment horizontal="right" vertical="center" wrapText="1"/>
    </xf>
    <xf numFmtId="164" fontId="50" fillId="0" borderId="23" xfId="0" applyNumberFormat="1" applyFont="1" applyBorder="1" applyAlignment="1">
      <alignment horizontal="right" vertical="center" wrapText="1"/>
    </xf>
    <xf numFmtId="164" fontId="51" fillId="7" borderId="135" xfId="1" applyNumberFormat="1" applyFont="1" applyFill="1" applyBorder="1" applyAlignment="1">
      <alignment horizontal="right" vertical="center" wrapText="1"/>
    </xf>
    <xf numFmtId="164" fontId="51" fillId="7" borderId="77" xfId="1" applyNumberFormat="1" applyFont="1" applyFill="1" applyBorder="1" applyAlignment="1">
      <alignment horizontal="right" vertical="center" wrapText="1"/>
    </xf>
    <xf numFmtId="164" fontId="51" fillId="7" borderId="89" xfId="1" applyNumberFormat="1" applyFont="1" applyFill="1" applyBorder="1" applyAlignment="1">
      <alignment horizontal="right" vertical="center" wrapText="1"/>
    </xf>
    <xf numFmtId="0" fontId="51" fillId="0" borderId="131" xfId="0" applyFont="1" applyBorder="1" applyAlignment="1">
      <alignment horizontal="left" vertical="center" wrapText="1"/>
    </xf>
    <xf numFmtId="0" fontId="51" fillId="0" borderId="132" xfId="0" applyFont="1" applyBorder="1" applyAlignment="1">
      <alignment horizontal="left" vertical="center" wrapText="1"/>
    </xf>
    <xf numFmtId="164" fontId="50" fillId="0" borderId="74" xfId="0" applyNumberFormat="1" applyFont="1" applyBorder="1" applyAlignment="1">
      <alignment horizontal="right" vertical="center" wrapText="1"/>
    </xf>
    <xf numFmtId="164" fontId="50" fillId="0" borderId="50" xfId="0" applyNumberFormat="1" applyFont="1" applyBorder="1" applyAlignment="1">
      <alignment horizontal="right" vertical="center" wrapText="1"/>
    </xf>
    <xf numFmtId="164" fontId="51" fillId="7" borderId="60" xfId="1" applyNumberFormat="1" applyFont="1" applyFill="1" applyBorder="1" applyAlignment="1">
      <alignment horizontal="right" vertical="center" wrapText="1"/>
    </xf>
    <xf numFmtId="164" fontId="50" fillId="0" borderId="86" xfId="0" applyNumberFormat="1" applyFont="1" applyBorder="1" applyAlignment="1">
      <alignment horizontal="right" vertical="center" wrapText="1"/>
    </xf>
    <xf numFmtId="164" fontId="50" fillId="0" borderId="32" xfId="0" applyNumberFormat="1" applyFont="1" applyBorder="1" applyAlignment="1">
      <alignment horizontal="right" vertical="center" wrapText="1"/>
    </xf>
    <xf numFmtId="0" fontId="51" fillId="0" borderId="133" xfId="0" applyFont="1" applyBorder="1" applyAlignment="1">
      <alignment horizontal="left" vertical="center" wrapText="1"/>
    </xf>
    <xf numFmtId="0" fontId="51" fillId="0" borderId="131" xfId="0" applyFont="1" applyFill="1" applyBorder="1" applyAlignment="1">
      <alignment horizontal="left" vertical="center" wrapText="1"/>
    </xf>
    <xf numFmtId="0" fontId="51" fillId="0" borderId="132" xfId="0" applyFont="1" applyFill="1" applyBorder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164" fontId="50" fillId="0" borderId="118" xfId="0" applyNumberFormat="1" applyFont="1" applyBorder="1" applyAlignment="1">
      <alignment horizontal="right" vertical="center" wrapText="1"/>
    </xf>
    <xf numFmtId="164" fontId="48" fillId="0" borderId="46" xfId="1" applyNumberFormat="1" applyFont="1" applyBorder="1" applyAlignment="1">
      <alignment horizontal="right" vertical="center" wrapText="1"/>
    </xf>
    <xf numFmtId="164" fontId="48" fillId="0" borderId="74" xfId="1" applyNumberFormat="1" applyFont="1" applyBorder="1" applyAlignment="1">
      <alignment horizontal="center" vertical="center" wrapText="1"/>
    </xf>
    <xf numFmtId="164" fontId="48" fillId="0" borderId="50" xfId="1" applyNumberFormat="1" applyFont="1" applyBorder="1" applyAlignment="1">
      <alignment horizontal="center" vertical="center" wrapText="1"/>
    </xf>
    <xf numFmtId="164" fontId="48" fillId="0" borderId="94" xfId="1" applyNumberFormat="1" applyFont="1" applyBorder="1" applyAlignment="1">
      <alignment horizontal="center" vertical="center" wrapText="1"/>
    </xf>
    <xf numFmtId="164" fontId="48" fillId="0" borderId="78" xfId="1" applyNumberFormat="1" applyFont="1" applyBorder="1" applyAlignment="1">
      <alignment horizontal="center" vertical="center" wrapText="1"/>
    </xf>
    <xf numFmtId="164" fontId="48" fillId="0" borderId="32" xfId="1" applyNumberFormat="1" applyFont="1" applyBorder="1" applyAlignment="1">
      <alignment horizontal="center" vertical="center" wrapText="1"/>
    </xf>
    <xf numFmtId="164" fontId="48" fillId="0" borderId="53" xfId="1" applyNumberFormat="1" applyFont="1" applyBorder="1" applyAlignment="1">
      <alignment horizontal="center" vertical="center" wrapText="1"/>
    </xf>
    <xf numFmtId="164" fontId="50" fillId="0" borderId="46" xfId="0" applyNumberFormat="1" applyFont="1" applyBorder="1" applyAlignment="1">
      <alignment horizontal="right" vertical="center" wrapText="1"/>
    </xf>
    <xf numFmtId="164" fontId="48" fillId="0" borderId="125" xfId="1" applyNumberFormat="1" applyFont="1" applyBorder="1" applyAlignment="1">
      <alignment horizontal="right" vertical="center" wrapText="1"/>
    </xf>
    <xf numFmtId="164" fontId="48" fillId="0" borderId="78" xfId="1" applyNumberFormat="1" applyFont="1" applyBorder="1" applyAlignment="1">
      <alignment horizontal="right" vertical="center" wrapText="1"/>
    </xf>
    <xf numFmtId="164" fontId="51" fillId="7" borderId="65" xfId="1" applyNumberFormat="1" applyFont="1" applyFill="1" applyBorder="1" applyAlignment="1">
      <alignment horizontal="right" vertical="center" wrapText="1"/>
    </xf>
    <xf numFmtId="164" fontId="50" fillId="0" borderId="37" xfId="0" applyNumberFormat="1" applyFont="1" applyBorder="1" applyAlignment="1">
      <alignment horizontal="right" vertical="center" wrapText="1"/>
    </xf>
    <xf numFmtId="164" fontId="50" fillId="0" borderId="33" xfId="0" applyNumberFormat="1" applyFont="1" applyBorder="1" applyAlignment="1">
      <alignment horizontal="right" vertical="center" wrapText="1"/>
    </xf>
    <xf numFmtId="164" fontId="50" fillId="0" borderId="136" xfId="0" applyNumberFormat="1" applyFont="1" applyBorder="1" applyAlignment="1">
      <alignment horizontal="right" vertical="center" wrapText="1"/>
    </xf>
    <xf numFmtId="0" fontId="41" fillId="8" borderId="23" xfId="0" applyFont="1" applyFill="1" applyBorder="1" applyAlignment="1">
      <alignment horizontal="center" vertical="center" wrapText="1"/>
    </xf>
    <xf numFmtId="164" fontId="50" fillId="0" borderId="21" xfId="0" applyNumberFormat="1" applyFont="1" applyBorder="1" applyAlignment="1">
      <alignment horizontal="right" vertical="center" wrapText="1"/>
    </xf>
    <xf numFmtId="164" fontId="50" fillId="0" borderId="17" xfId="0" applyNumberFormat="1" applyFont="1" applyBorder="1" applyAlignment="1">
      <alignment horizontal="right" vertical="center" wrapText="1"/>
    </xf>
    <xf numFmtId="0" fontId="41" fillId="8" borderId="143" xfId="0" applyFont="1" applyFill="1" applyBorder="1" applyAlignment="1">
      <alignment horizontal="center" vertical="center" textRotation="60" wrapText="1"/>
    </xf>
    <xf numFmtId="0" fontId="41" fillId="8" borderId="144" xfId="0" applyFont="1" applyFill="1" applyBorder="1" applyAlignment="1">
      <alignment horizontal="center" vertical="center" textRotation="60" wrapText="1"/>
    </xf>
    <xf numFmtId="0" fontId="41" fillId="8" borderId="145" xfId="0" applyFont="1" applyFill="1" applyBorder="1" applyAlignment="1">
      <alignment horizontal="center" vertical="center" textRotation="60" wrapText="1"/>
    </xf>
    <xf numFmtId="0" fontId="45" fillId="2" borderId="33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45" fillId="2" borderId="94" xfId="0" applyFont="1" applyFill="1" applyBorder="1" applyAlignment="1">
      <alignment horizontal="center" vertical="center" wrapText="1"/>
    </xf>
    <xf numFmtId="0" fontId="45" fillId="2" borderId="51" xfId="0" applyFont="1" applyFill="1" applyBorder="1" applyAlignment="1">
      <alignment horizontal="center" vertical="center" wrapText="1"/>
    </xf>
    <xf numFmtId="164" fontId="48" fillId="0" borderId="10" xfId="1" applyNumberFormat="1" applyFont="1" applyBorder="1" applyAlignment="1">
      <alignment horizontal="right" vertical="center" wrapText="1"/>
    </xf>
    <xf numFmtId="164" fontId="48" fillId="0" borderId="5" xfId="1" applyNumberFormat="1" applyFont="1" applyBorder="1" applyAlignment="1">
      <alignment horizontal="right" vertical="center" wrapText="1"/>
    </xf>
    <xf numFmtId="0" fontId="26" fillId="2" borderId="62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164" fontId="52" fillId="0" borderId="135" xfId="1" applyNumberFormat="1" applyFont="1" applyBorder="1" applyAlignment="1">
      <alignment horizontal="center" vertical="center" wrapText="1"/>
    </xf>
    <xf numFmtId="164" fontId="52" fillId="0" borderId="77" xfId="1" applyNumberFormat="1" applyFont="1" applyBorder="1" applyAlignment="1">
      <alignment horizontal="center" vertical="center" wrapText="1"/>
    </xf>
    <xf numFmtId="164" fontId="48" fillId="0" borderId="125" xfId="1" applyNumberFormat="1" applyFont="1" applyBorder="1" applyAlignment="1">
      <alignment horizontal="center" vertical="center" wrapText="1"/>
    </xf>
    <xf numFmtId="164" fontId="48" fillId="0" borderId="86" xfId="1" applyNumberFormat="1" applyFont="1" applyBorder="1" applyAlignment="1">
      <alignment horizontal="center" vertical="center" wrapText="1"/>
    </xf>
    <xf numFmtId="164" fontId="48" fillId="0" borderId="89" xfId="1" applyNumberFormat="1" applyFont="1" applyFill="1" applyBorder="1" applyAlignment="1">
      <alignment horizontal="right" vertical="center" wrapText="1"/>
    </xf>
    <xf numFmtId="164" fontId="48" fillId="0" borderId="77" xfId="1" applyNumberFormat="1" applyFont="1" applyFill="1" applyBorder="1" applyAlignment="1">
      <alignment horizontal="right" vertical="center" wrapText="1"/>
    </xf>
    <xf numFmtId="164" fontId="48" fillId="0" borderId="94" xfId="1" applyNumberFormat="1" applyFont="1" applyBorder="1" applyAlignment="1">
      <alignment horizontal="right" vertical="center" wrapText="1"/>
    </xf>
    <xf numFmtId="164" fontId="52" fillId="0" borderId="74" xfId="1" applyNumberFormat="1" applyFont="1" applyBorder="1" applyAlignment="1">
      <alignment horizontal="right" vertical="center" wrapText="1"/>
    </xf>
    <xf numFmtId="164" fontId="52" fillId="0" borderId="50" xfId="1" applyNumberFormat="1" applyFont="1" applyBorder="1" applyAlignment="1">
      <alignment horizontal="right" vertical="center" wrapText="1"/>
    </xf>
    <xf numFmtId="164" fontId="52" fillId="0" borderId="147" xfId="1" applyNumberFormat="1" applyFont="1" applyFill="1" applyBorder="1" applyAlignment="1">
      <alignment horizontal="right" vertical="center" wrapText="1"/>
    </xf>
    <xf numFmtId="164" fontId="52" fillId="0" borderId="78" xfId="1" applyNumberFormat="1" applyFont="1" applyFill="1" applyBorder="1" applyAlignment="1">
      <alignment horizontal="right" vertical="center" wrapText="1"/>
    </xf>
    <xf numFmtId="164" fontId="52" fillId="0" borderId="89" xfId="1" applyNumberFormat="1" applyFont="1" applyFill="1" applyBorder="1" applyAlignment="1">
      <alignment horizontal="center" vertical="center" wrapText="1"/>
    </xf>
    <xf numFmtId="164" fontId="48" fillId="0" borderId="4" xfId="1" applyNumberFormat="1" applyFont="1" applyBorder="1" applyAlignment="1">
      <alignment horizontal="right" vertical="center" wrapText="1"/>
    </xf>
    <xf numFmtId="164" fontId="48" fillId="0" borderId="62" xfId="1" applyNumberFormat="1" applyFont="1" applyBorder="1" applyAlignment="1">
      <alignment horizontal="right" vertical="center" wrapText="1"/>
    </xf>
    <xf numFmtId="164" fontId="52" fillId="0" borderId="46" xfId="1" applyNumberFormat="1" applyFont="1" applyFill="1" applyBorder="1" applyAlignment="1">
      <alignment horizontal="right" vertical="center" wrapText="1"/>
    </xf>
    <xf numFmtId="164" fontId="52" fillId="0" borderId="48" xfId="1" applyNumberFormat="1" applyFont="1" applyFill="1" applyBorder="1" applyAlignment="1">
      <alignment horizontal="right" vertical="center" wrapText="1"/>
    </xf>
    <xf numFmtId="164" fontId="52" fillId="0" borderId="23" xfId="1" applyNumberFormat="1" applyFont="1" applyFill="1" applyBorder="1" applyAlignment="1">
      <alignment horizontal="right" vertical="center" wrapText="1"/>
    </xf>
    <xf numFmtId="164" fontId="52" fillId="0" borderId="89" xfId="1" applyNumberFormat="1" applyFont="1" applyFill="1" applyBorder="1" applyAlignment="1">
      <alignment horizontal="right" vertical="center" wrapText="1"/>
    </xf>
    <xf numFmtId="164" fontId="52" fillId="0" borderId="77" xfId="1" applyNumberFormat="1" applyFont="1" applyFill="1" applyBorder="1" applyAlignment="1">
      <alignment horizontal="right" vertical="center" wrapText="1"/>
    </xf>
    <xf numFmtId="164" fontId="52" fillId="0" borderId="94" xfId="1" applyNumberFormat="1" applyFont="1" applyFill="1" applyBorder="1" applyAlignment="1">
      <alignment horizontal="right" vertical="center" wrapText="1"/>
    </xf>
    <xf numFmtId="164" fontId="52" fillId="0" borderId="89" xfId="1" applyNumberFormat="1" applyFont="1" applyBorder="1" applyAlignment="1">
      <alignment horizontal="center" vertical="center" wrapText="1"/>
    </xf>
    <xf numFmtId="164" fontId="48" fillId="0" borderId="53" xfId="1" applyNumberFormat="1" applyFont="1" applyBorder="1" applyAlignment="1">
      <alignment horizontal="right" vertical="center" wrapText="1"/>
    </xf>
    <xf numFmtId="164" fontId="48" fillId="0" borderId="17" xfId="1" applyNumberFormat="1" applyFont="1" applyBorder="1" applyAlignment="1">
      <alignment horizontal="right" vertical="center" wrapText="1"/>
    </xf>
    <xf numFmtId="164" fontId="48" fillId="0" borderId="0" xfId="1" applyNumberFormat="1" applyFont="1" applyBorder="1" applyAlignment="1">
      <alignment horizontal="right" vertical="center" wrapText="1"/>
    </xf>
    <xf numFmtId="164" fontId="48" fillId="0" borderId="147" xfId="1" applyNumberFormat="1" applyFont="1" applyBorder="1" applyAlignment="1">
      <alignment horizontal="right" vertical="center" wrapText="1"/>
    </xf>
    <xf numFmtId="164" fontId="50" fillId="0" borderId="141" xfId="0" applyNumberFormat="1" applyFont="1" applyBorder="1" applyAlignment="1">
      <alignment horizontal="right" vertical="center" wrapText="1"/>
    </xf>
    <xf numFmtId="0" fontId="51" fillId="0" borderId="149" xfId="0" applyFont="1" applyBorder="1" applyAlignment="1">
      <alignment horizontal="center" vertical="center" wrapText="1"/>
    </xf>
    <xf numFmtId="0" fontId="51" fillId="0" borderId="47" xfId="0" applyFont="1" applyBorder="1" applyAlignment="1">
      <alignment horizontal="center" vertical="center" wrapText="1"/>
    </xf>
    <xf numFmtId="0" fontId="10" fillId="2" borderId="124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44" xfId="0" applyFont="1" applyFill="1" applyBorder="1" applyAlignment="1">
      <alignment horizontal="center" vertical="center" textRotation="90" wrapText="1"/>
    </xf>
    <xf numFmtId="0" fontId="51" fillId="0" borderId="12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1" fillId="0" borderId="7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6" fillId="0" borderId="88" xfId="0" applyFont="1" applyBorder="1" applyAlignment="1">
      <alignment vertical="center" wrapText="1"/>
    </xf>
    <xf numFmtId="0" fontId="46" fillId="0" borderId="91" xfId="0" applyFont="1" applyBorder="1" applyAlignment="1">
      <alignment vertical="center" wrapText="1"/>
    </xf>
    <xf numFmtId="164" fontId="38" fillId="0" borderId="89" xfId="1" applyNumberFormat="1" applyFont="1" applyBorder="1" applyAlignment="1">
      <alignment horizontal="center" vertical="center" wrapText="1"/>
    </xf>
    <xf numFmtId="164" fontId="38" fillId="0" borderId="92" xfId="1" applyNumberFormat="1" applyFont="1" applyBorder="1" applyAlignment="1">
      <alignment horizontal="center" vertical="center" wrapText="1"/>
    </xf>
    <xf numFmtId="164" fontId="48" fillId="0" borderId="59" xfId="1" applyNumberFormat="1" applyFont="1" applyBorder="1" applyAlignment="1">
      <alignment horizontal="center" vertical="center" wrapText="1"/>
    </xf>
    <xf numFmtId="164" fontId="48" fillId="0" borderId="65" xfId="1" applyNumberFormat="1" applyFont="1" applyBorder="1" applyAlignment="1">
      <alignment horizontal="center" vertical="center" wrapText="1"/>
    </xf>
    <xf numFmtId="0" fontId="49" fillId="2" borderId="60" xfId="0" applyFont="1" applyFill="1" applyBorder="1" applyAlignment="1">
      <alignment horizontal="center" vertical="center" wrapText="1"/>
    </xf>
    <xf numFmtId="0" fontId="49" fillId="2" borderId="62" xfId="0" applyFont="1" applyFill="1" applyBorder="1" applyAlignment="1">
      <alignment horizontal="center" vertical="center" wrapText="1"/>
    </xf>
    <xf numFmtId="0" fontId="49" fillId="2" borderId="52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46" fillId="0" borderId="82" xfId="0" applyFont="1" applyBorder="1" applyAlignment="1">
      <alignment vertical="center" wrapText="1"/>
    </xf>
    <xf numFmtId="0" fontId="46" fillId="0" borderId="146" xfId="0" applyFont="1" applyBorder="1" applyAlignment="1">
      <alignment vertical="center" wrapText="1"/>
    </xf>
    <xf numFmtId="164" fontId="48" fillId="0" borderId="65" xfId="1" applyNumberFormat="1" applyFont="1" applyBorder="1" applyAlignment="1">
      <alignment horizontal="right" vertical="center" wrapText="1"/>
    </xf>
    <xf numFmtId="164" fontId="48" fillId="0" borderId="67" xfId="1" applyNumberFormat="1" applyFont="1" applyBorder="1" applyAlignment="1">
      <alignment horizontal="right" vertical="center" wrapText="1"/>
    </xf>
    <xf numFmtId="164" fontId="49" fillId="0" borderId="17" xfId="1" applyNumberFormat="1" applyFont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textRotation="90" wrapText="1"/>
    </xf>
    <xf numFmtId="0" fontId="10" fillId="2" borderId="52" xfId="0" applyFont="1" applyFill="1" applyBorder="1" applyAlignment="1">
      <alignment horizontal="center" vertical="center" textRotation="90" wrapText="1"/>
    </xf>
    <xf numFmtId="0" fontId="47" fillId="0" borderId="59" xfId="0" applyFont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79" fillId="2" borderId="32" xfId="0" applyFont="1" applyFill="1" applyBorder="1" applyAlignment="1">
      <alignment horizontal="center" vertical="center" textRotation="90" wrapText="1"/>
    </xf>
    <xf numFmtId="0" fontId="80" fillId="0" borderId="49" xfId="0" applyFont="1" applyBorder="1"/>
    <xf numFmtId="0" fontId="45" fillId="2" borderId="0" xfId="0" applyFont="1" applyFill="1" applyBorder="1" applyAlignment="1">
      <alignment horizontal="center" vertical="center" textRotation="90" wrapText="1"/>
    </xf>
    <xf numFmtId="0" fontId="45" fillId="2" borderId="7" xfId="0" applyFont="1" applyFill="1" applyBorder="1" applyAlignment="1">
      <alignment horizontal="center" vertical="center" textRotation="90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164" fontId="49" fillId="0" borderId="35" xfId="1" applyNumberFormat="1" applyFont="1" applyBorder="1" applyAlignment="1">
      <alignment horizontal="center" vertical="center" wrapText="1"/>
    </xf>
    <xf numFmtId="164" fontId="48" fillId="0" borderId="67" xfId="1" applyNumberFormat="1" applyFont="1" applyBorder="1" applyAlignment="1">
      <alignment horizontal="center" vertical="center" wrapText="1"/>
    </xf>
    <xf numFmtId="164" fontId="19" fillId="4" borderId="65" xfId="1" applyNumberFormat="1" applyFont="1" applyFill="1" applyBorder="1" applyAlignment="1">
      <alignment horizontal="center" vertical="center" wrapText="1"/>
    </xf>
    <xf numFmtId="164" fontId="19" fillId="4" borderId="67" xfId="1" applyNumberFormat="1" applyFont="1" applyFill="1" applyBorder="1" applyAlignment="1">
      <alignment horizontal="center" vertical="center" wrapText="1"/>
    </xf>
    <xf numFmtId="164" fontId="51" fillId="0" borderId="33" xfId="1" applyNumberFormat="1" applyFont="1" applyFill="1" applyBorder="1" applyAlignment="1">
      <alignment horizontal="right" vertical="center" wrapText="1"/>
    </xf>
    <xf numFmtId="164" fontId="51" fillId="0" borderId="42" xfId="1" applyNumberFormat="1" applyFont="1" applyFill="1" applyBorder="1" applyAlignment="1">
      <alignment horizontal="right" vertical="center" wrapText="1"/>
    </xf>
    <xf numFmtId="164" fontId="49" fillId="0" borderId="89" xfId="1" applyNumberFormat="1" applyFont="1" applyBorder="1" applyAlignment="1">
      <alignment horizontal="center" vertical="center" wrapText="1"/>
    </xf>
    <xf numFmtId="164" fontId="49" fillId="0" borderId="92" xfId="1" applyNumberFormat="1" applyFont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2" fillId="0" borderId="116" xfId="0" applyFont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10" fillId="4" borderId="62" xfId="0" applyFont="1" applyFill="1" applyBorder="1" applyAlignment="1">
      <alignment horizontal="center" vertical="center" wrapText="1"/>
    </xf>
    <xf numFmtId="0" fontId="10" fillId="4" borderId="52" xfId="0" applyFont="1" applyFill="1" applyBorder="1" applyAlignment="1">
      <alignment horizontal="center" vertical="center" wrapText="1"/>
    </xf>
    <xf numFmtId="164" fontId="51" fillId="0" borderId="37" xfId="1" applyNumberFormat="1" applyFont="1" applyFill="1" applyBorder="1" applyAlignment="1">
      <alignment horizontal="right" vertical="center" wrapText="1"/>
    </xf>
    <xf numFmtId="164" fontId="38" fillId="0" borderId="65" xfId="1" applyNumberFormat="1" applyFont="1" applyBorder="1" applyAlignment="1">
      <alignment horizontal="center" vertical="center" wrapText="1"/>
    </xf>
    <xf numFmtId="164" fontId="41" fillId="0" borderId="17" xfId="1" applyNumberFormat="1" applyFont="1" applyBorder="1" applyAlignment="1">
      <alignment horizontal="center" vertical="center" wrapText="1"/>
    </xf>
    <xf numFmtId="0" fontId="45" fillId="2" borderId="60" xfId="0" applyFont="1" applyFill="1" applyBorder="1" applyAlignment="1">
      <alignment horizontal="center" vertical="center" wrapText="1"/>
    </xf>
    <xf numFmtId="0" fontId="45" fillId="2" borderId="62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horizontal="center" vertical="center" wrapText="1"/>
    </xf>
    <xf numFmtId="164" fontId="19" fillId="4" borderId="59" xfId="1" applyNumberFormat="1" applyFont="1" applyFill="1" applyBorder="1" applyAlignment="1">
      <alignment horizontal="center" vertical="center" wrapText="1"/>
    </xf>
    <xf numFmtId="164" fontId="38" fillId="0" borderId="59" xfId="1" applyNumberFormat="1" applyFont="1" applyBorder="1" applyAlignment="1">
      <alignment horizontal="center" vertical="center" wrapText="1"/>
    </xf>
    <xf numFmtId="164" fontId="41" fillId="0" borderId="21" xfId="1" applyNumberFormat="1" applyFont="1" applyBorder="1" applyAlignment="1">
      <alignment horizontal="center" vertical="center" wrapText="1"/>
    </xf>
    <xf numFmtId="164" fontId="41" fillId="0" borderId="35" xfId="1" applyNumberFormat="1" applyFont="1" applyBorder="1" applyAlignment="1">
      <alignment horizontal="center" vertical="center" wrapText="1"/>
    </xf>
    <xf numFmtId="0" fontId="47" fillId="0" borderId="82" xfId="0" applyFont="1" applyBorder="1" applyAlignment="1">
      <alignment horizontal="left" vertical="center" wrapText="1"/>
    </xf>
    <xf numFmtId="0" fontId="47" fillId="0" borderId="81" xfId="0" applyFont="1" applyBorder="1" applyAlignment="1">
      <alignment horizontal="left" vertical="center" wrapText="1"/>
    </xf>
    <xf numFmtId="164" fontId="48" fillId="0" borderId="59" xfId="1" applyNumberFormat="1" applyFont="1" applyBorder="1" applyAlignment="1">
      <alignment horizontal="right" vertical="center" wrapText="1"/>
    </xf>
    <xf numFmtId="164" fontId="49" fillId="0" borderId="21" xfId="1" applyNumberFormat="1" applyFont="1" applyBorder="1" applyAlignment="1">
      <alignment horizontal="center" vertical="center" wrapText="1"/>
    </xf>
    <xf numFmtId="164" fontId="49" fillId="0" borderId="77" xfId="1" applyNumberFormat="1" applyFont="1" applyBorder="1" applyAlignment="1">
      <alignment horizontal="center" vertical="center" wrapText="1"/>
    </xf>
    <xf numFmtId="164" fontId="50" fillId="0" borderId="35" xfId="0" applyNumberFormat="1" applyFont="1" applyBorder="1" applyAlignment="1">
      <alignment horizontal="right" vertical="center" wrapText="1"/>
    </xf>
    <xf numFmtId="0" fontId="44" fillId="0" borderId="0" xfId="0" applyFont="1" applyBorder="1" applyAlignment="1">
      <alignment horizontal="center"/>
    </xf>
    <xf numFmtId="164" fontId="71" fillId="0" borderId="94" xfId="1" applyNumberFormat="1" applyFont="1" applyFill="1" applyBorder="1" applyAlignment="1">
      <alignment horizontal="right" vertical="center" wrapText="1"/>
    </xf>
    <xf numFmtId="164" fontId="71" fillId="0" borderId="78" xfId="1" applyNumberFormat="1" applyFont="1" applyFill="1" applyBorder="1" applyAlignment="1">
      <alignment horizontal="right" vertical="center" wrapText="1"/>
    </xf>
    <xf numFmtId="164" fontId="63" fillId="0" borderId="89" xfId="1" applyNumberFormat="1" applyFont="1" applyFill="1" applyBorder="1" applyAlignment="1">
      <alignment horizontal="right" vertical="center" wrapText="1"/>
    </xf>
    <xf numFmtId="164" fontId="63" fillId="0" borderId="77" xfId="1" applyNumberFormat="1" applyFont="1" applyFill="1" applyBorder="1" applyAlignment="1">
      <alignment horizontal="right" vertical="center" wrapText="1"/>
    </xf>
    <xf numFmtId="164" fontId="63" fillId="0" borderId="60" xfId="1" applyNumberFormat="1" applyFont="1" applyBorder="1" applyAlignment="1">
      <alignment horizontal="right" vertical="center" wrapText="1"/>
    </xf>
    <xf numFmtId="164" fontId="63" fillId="0" borderId="77" xfId="1" applyNumberFormat="1" applyFont="1" applyBorder="1" applyAlignment="1">
      <alignment horizontal="right" vertical="center" wrapText="1"/>
    </xf>
    <xf numFmtId="0" fontId="67" fillId="0" borderId="82" xfId="0" applyFont="1" applyBorder="1" applyAlignment="1">
      <alignment horizontal="left" vertical="center" wrapText="1"/>
    </xf>
    <xf numFmtId="164" fontId="63" fillId="0" borderId="65" xfId="1" applyNumberFormat="1" applyFont="1" applyBorder="1" applyAlignment="1">
      <alignment horizontal="right" vertical="center" wrapText="1"/>
    </xf>
    <xf numFmtId="0" fontId="69" fillId="2" borderId="60" xfId="0" applyFont="1" applyFill="1" applyBorder="1" applyAlignment="1">
      <alignment horizontal="center" vertical="center" textRotation="90" wrapText="1"/>
    </xf>
    <xf numFmtId="0" fontId="69" fillId="2" borderId="62" xfId="0" applyFont="1" applyFill="1" applyBorder="1" applyAlignment="1">
      <alignment horizontal="center" vertical="center" textRotation="90" wrapText="1"/>
    </xf>
    <xf numFmtId="0" fontId="69" fillId="2" borderId="52" xfId="0" applyFont="1" applyFill="1" applyBorder="1" applyAlignment="1">
      <alignment horizontal="center" vertical="center" textRotation="90" wrapText="1"/>
    </xf>
    <xf numFmtId="0" fontId="66" fillId="0" borderId="6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9" xfId="0" applyFont="1" applyBorder="1" applyAlignment="1">
      <alignment horizontal="center" vertical="center" wrapText="1"/>
    </xf>
    <xf numFmtId="0" fontId="66" fillId="0" borderId="87" xfId="0" applyFont="1" applyBorder="1" applyAlignment="1">
      <alignment vertical="center" wrapText="1"/>
    </xf>
    <xf numFmtId="0" fontId="66" fillId="0" borderId="83" xfId="0" applyFont="1" applyBorder="1" applyAlignment="1">
      <alignment vertical="center" wrapText="1"/>
    </xf>
    <xf numFmtId="164" fontId="63" fillId="0" borderId="89" xfId="1" applyNumberFormat="1" applyFont="1" applyBorder="1" applyAlignment="1">
      <alignment horizontal="right" vertical="center" wrapText="1"/>
    </xf>
    <xf numFmtId="0" fontId="65" fillId="0" borderId="0" xfId="0" applyFont="1" applyBorder="1" applyAlignment="1">
      <alignment horizontal="center"/>
    </xf>
    <xf numFmtId="164" fontId="71" fillId="0" borderId="89" xfId="1" applyNumberFormat="1" applyFont="1" applyFill="1" applyBorder="1" applyAlignment="1">
      <alignment horizontal="center" vertical="center" wrapText="1"/>
    </xf>
    <xf numFmtId="164" fontId="71" fillId="0" borderId="77" xfId="1" applyNumberFormat="1" applyFont="1" applyFill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164" fontId="71" fillId="0" borderId="94" xfId="1" applyNumberFormat="1" applyFont="1" applyBorder="1" applyAlignment="1">
      <alignment horizontal="right" vertical="center" wrapText="1"/>
    </xf>
    <xf numFmtId="164" fontId="71" fillId="0" borderId="126" xfId="1" applyNumberFormat="1" applyFont="1" applyBorder="1" applyAlignment="1">
      <alignment horizontal="right" vertical="center" wrapText="1"/>
    </xf>
    <xf numFmtId="164" fontId="71" fillId="0" borderId="78" xfId="1" applyNumberFormat="1" applyFont="1" applyBorder="1" applyAlignment="1">
      <alignment horizontal="right" vertical="center" wrapText="1"/>
    </xf>
    <xf numFmtId="0" fontId="69" fillId="0" borderId="12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2" borderId="60" xfId="0" applyFont="1" applyFill="1" applyBorder="1" applyAlignment="1">
      <alignment horizontal="center" vertical="center" wrapText="1"/>
    </xf>
    <xf numFmtId="0" fontId="69" fillId="2" borderId="62" xfId="0" applyFont="1" applyFill="1" applyBorder="1" applyAlignment="1">
      <alignment horizontal="center" vertical="center" wrapText="1"/>
    </xf>
    <xf numFmtId="0" fontId="69" fillId="2" borderId="52" xfId="0" applyFont="1" applyFill="1" applyBorder="1" applyAlignment="1">
      <alignment horizontal="center" vertical="center" wrapText="1"/>
    </xf>
    <xf numFmtId="0" fontId="79" fillId="2" borderId="32" xfId="0" applyFont="1" applyFill="1" applyBorder="1" applyAlignment="1">
      <alignment horizontal="center" vertical="center" wrapText="1"/>
    </xf>
    <xf numFmtId="0" fontId="79" fillId="2" borderId="49" xfId="0" applyFont="1" applyFill="1" applyBorder="1" applyAlignment="1">
      <alignment horizontal="center" vertical="center" wrapText="1"/>
    </xf>
    <xf numFmtId="0" fontId="59" fillId="2" borderId="30" xfId="0" applyFont="1" applyFill="1" applyBorder="1" applyAlignment="1">
      <alignment horizontal="center" vertical="center" wrapText="1"/>
    </xf>
    <xf numFmtId="0" fontId="59" fillId="2" borderId="13" xfId="0" applyFont="1" applyFill="1" applyBorder="1" applyAlignment="1">
      <alignment horizontal="center" vertical="center" wrapText="1"/>
    </xf>
    <xf numFmtId="0" fontId="59" fillId="2" borderId="31" xfId="0" applyFont="1" applyFill="1" applyBorder="1" applyAlignment="1">
      <alignment horizontal="center" vertical="center" wrapText="1"/>
    </xf>
    <xf numFmtId="0" fontId="69" fillId="2" borderId="12" xfId="0" applyFont="1" applyFill="1" applyBorder="1" applyAlignment="1">
      <alignment horizontal="center" vertical="center" wrapText="1"/>
    </xf>
    <xf numFmtId="0" fontId="69" fillId="2" borderId="61" xfId="0" applyFont="1" applyFill="1" applyBorder="1" applyAlignment="1">
      <alignment horizontal="center" vertical="center" wrapText="1"/>
    </xf>
    <xf numFmtId="0" fontId="69" fillId="2" borderId="1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0" fontId="33" fillId="2" borderId="59" xfId="0" applyFont="1" applyFill="1" applyBorder="1" applyAlignment="1">
      <alignment horizontal="center" vertical="center" wrapText="1"/>
    </xf>
    <xf numFmtId="0" fontId="33" fillId="2" borderId="62" xfId="0" applyFont="1" applyFill="1" applyBorder="1" applyAlignment="1">
      <alignment horizontal="center" vertical="center" wrapText="1"/>
    </xf>
    <xf numFmtId="0" fontId="33" fillId="2" borderId="63" xfId="0" applyFont="1" applyFill="1" applyBorder="1" applyAlignment="1">
      <alignment horizontal="center" vertical="center" wrapText="1"/>
    </xf>
    <xf numFmtId="0" fontId="33" fillId="2" borderId="60" xfId="0" applyFont="1" applyFill="1" applyBorder="1" applyAlignment="1">
      <alignment horizontal="center" vertical="center" wrapText="1"/>
    </xf>
    <xf numFmtId="0" fontId="33" fillId="2" borderId="52" xfId="0" applyFont="1" applyFill="1" applyBorder="1" applyAlignment="1">
      <alignment horizontal="center" vertical="center" wrapText="1"/>
    </xf>
    <xf numFmtId="0" fontId="62" fillId="2" borderId="75" xfId="0" applyFont="1" applyFill="1" applyBorder="1" applyAlignment="1">
      <alignment horizontal="center" vertical="center" textRotation="90" wrapText="1"/>
    </xf>
    <xf numFmtId="0" fontId="62" fillId="2" borderId="44" xfId="0" applyFont="1" applyFill="1" applyBorder="1" applyAlignment="1">
      <alignment horizontal="center" vertical="center" textRotation="90" wrapText="1"/>
    </xf>
    <xf numFmtId="164" fontId="71" fillId="0" borderId="60" xfId="1" applyNumberFormat="1" applyFont="1" applyFill="1" applyBorder="1" applyAlignment="1">
      <alignment horizontal="center" vertical="center" wrapText="1"/>
    </xf>
    <xf numFmtId="164" fontId="63" fillId="0" borderId="74" xfId="1" applyNumberFormat="1" applyFont="1" applyBorder="1" applyAlignment="1">
      <alignment horizontal="right" vertical="center" wrapText="1"/>
    </xf>
    <xf numFmtId="164" fontId="63" fillId="0" borderId="50" xfId="1" applyNumberFormat="1" applyFont="1" applyBorder="1" applyAlignment="1">
      <alignment horizontal="right" vertical="center" wrapText="1"/>
    </xf>
    <xf numFmtId="164" fontId="63" fillId="0" borderId="93" xfId="1" applyNumberFormat="1" applyFont="1" applyBorder="1" applyAlignment="1">
      <alignment horizontal="right" vertical="center" wrapText="1"/>
    </xf>
    <xf numFmtId="164" fontId="70" fillId="2" borderId="65" xfId="1" applyNumberFormat="1" applyFont="1" applyFill="1" applyBorder="1" applyAlignment="1">
      <alignment horizontal="right" vertical="center" wrapText="1"/>
    </xf>
    <xf numFmtId="164" fontId="70" fillId="0" borderId="74" xfId="1" applyNumberFormat="1" applyFont="1" applyFill="1" applyBorder="1" applyAlignment="1">
      <alignment horizontal="right" vertical="center" wrapText="1"/>
    </xf>
    <xf numFmtId="164" fontId="70" fillId="0" borderId="50" xfId="1" applyNumberFormat="1" applyFont="1" applyFill="1" applyBorder="1" applyAlignment="1">
      <alignment horizontal="right" vertical="center" wrapText="1"/>
    </xf>
    <xf numFmtId="164" fontId="70" fillId="2" borderId="60" xfId="1" applyNumberFormat="1" applyFont="1" applyFill="1" applyBorder="1" applyAlignment="1">
      <alignment horizontal="right" vertical="center" wrapText="1"/>
    </xf>
    <xf numFmtId="164" fontId="70" fillId="2" borderId="77" xfId="1" applyNumberFormat="1" applyFont="1" applyFill="1" applyBorder="1" applyAlignment="1">
      <alignment horizontal="right" vertical="center" wrapText="1"/>
    </xf>
    <xf numFmtId="164" fontId="70" fillId="0" borderId="93" xfId="1" applyNumberFormat="1" applyFont="1" applyFill="1" applyBorder="1" applyAlignment="1">
      <alignment horizontal="right" vertical="center" wrapText="1"/>
    </xf>
    <xf numFmtId="164" fontId="71" fillId="0" borderId="55" xfId="1" applyNumberFormat="1" applyFont="1" applyFill="1" applyBorder="1" applyAlignment="1">
      <alignment horizontal="right" vertical="center" wrapText="1"/>
    </xf>
    <xf numFmtId="164" fontId="71" fillId="0" borderId="48" xfId="1" applyNumberFormat="1" applyFont="1" applyFill="1" applyBorder="1" applyAlignment="1">
      <alignment horizontal="right" vertical="center" wrapText="1"/>
    </xf>
    <xf numFmtId="164" fontId="68" fillId="0" borderId="60" xfId="1" applyNumberFormat="1" applyFont="1" applyFill="1" applyBorder="1" applyAlignment="1">
      <alignment horizontal="right" vertical="center" wrapText="1"/>
    </xf>
    <xf numFmtId="164" fontId="68" fillId="0" borderId="77" xfId="1" applyNumberFormat="1" applyFont="1" applyFill="1" applyBorder="1" applyAlignment="1">
      <alignment horizontal="right" vertical="center" wrapText="1"/>
    </xf>
    <xf numFmtId="0" fontId="63" fillId="0" borderId="0" xfId="0" applyFont="1" applyBorder="1" applyAlignment="1">
      <alignment horizontal="center"/>
    </xf>
    <xf numFmtId="0" fontId="69" fillId="0" borderId="116" xfId="0" applyFont="1" applyBorder="1" applyAlignment="1">
      <alignment horizontal="center" vertical="center" wrapText="1"/>
    </xf>
    <xf numFmtId="0" fontId="66" fillId="0" borderId="81" xfId="0" applyFont="1" applyBorder="1" applyAlignment="1">
      <alignment vertical="center" wrapText="1"/>
    </xf>
    <xf numFmtId="0" fontId="66" fillId="0" borderId="82" xfId="0" applyFont="1" applyBorder="1" applyAlignment="1">
      <alignment vertical="center" wrapText="1"/>
    </xf>
    <xf numFmtId="164" fontId="63" fillId="0" borderId="59" xfId="1" applyNumberFormat="1" applyFont="1" applyBorder="1" applyAlignment="1">
      <alignment horizontal="right" vertical="center" wrapText="1"/>
    </xf>
    <xf numFmtId="164" fontId="71" fillId="12" borderId="125" xfId="1" applyNumberFormat="1" applyFont="1" applyFill="1" applyBorder="1" applyAlignment="1">
      <alignment horizontal="right" vertical="center" wrapText="1"/>
    </xf>
    <xf numFmtId="164" fontId="71" fillId="12" borderId="78" xfId="1" applyNumberFormat="1" applyFont="1" applyFill="1" applyBorder="1" applyAlignment="1">
      <alignment horizontal="right" vertical="center" wrapText="1"/>
    </xf>
    <xf numFmtId="164" fontId="70" fillId="2" borderId="59" xfId="1" applyNumberFormat="1" applyFont="1" applyFill="1" applyBorder="1" applyAlignment="1">
      <alignment horizontal="right" vertical="center" wrapText="1"/>
    </xf>
    <xf numFmtId="164" fontId="63" fillId="12" borderId="86" xfId="1" applyNumberFormat="1" applyFont="1" applyFill="1" applyBorder="1" applyAlignment="1">
      <alignment horizontal="right" vertical="center" wrapText="1"/>
    </xf>
    <xf numFmtId="164" fontId="63" fillId="12" borderId="50" xfId="1" applyNumberFormat="1" applyFont="1" applyFill="1" applyBorder="1" applyAlignment="1">
      <alignment horizontal="right" vertical="center" wrapText="1"/>
    </xf>
    <xf numFmtId="164" fontId="70" fillId="2" borderId="67" xfId="1" applyNumberFormat="1" applyFont="1" applyFill="1" applyBorder="1" applyAlignment="1">
      <alignment horizontal="right" vertical="center" wrapText="1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52" xfId="0" applyFont="1" applyFill="1" applyBorder="1" applyAlignment="1">
      <alignment horizontal="center" vertical="center" wrapText="1"/>
    </xf>
    <xf numFmtId="164" fontId="70" fillId="2" borderId="89" xfId="1" applyNumberFormat="1" applyFont="1" applyFill="1" applyBorder="1" applyAlignment="1">
      <alignment horizontal="right" vertical="center" wrapText="1"/>
    </xf>
    <xf numFmtId="164" fontId="70" fillId="2" borderId="92" xfId="1" applyNumberFormat="1" applyFont="1" applyFill="1" applyBorder="1" applyAlignment="1">
      <alignment horizontal="right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0" xfId="0" applyFont="1" applyFill="1" applyBorder="1" applyAlignment="1">
      <alignment horizontal="center" vertical="center" wrapText="1"/>
    </xf>
    <xf numFmtId="0" fontId="69" fillId="2" borderId="7" xfId="0" applyFont="1" applyFill="1" applyBorder="1" applyAlignment="1">
      <alignment horizontal="center" vertical="center" wrapText="1"/>
    </xf>
    <xf numFmtId="0" fontId="69" fillId="4" borderId="60" xfId="0" applyFont="1" applyFill="1" applyBorder="1" applyAlignment="1">
      <alignment horizontal="center" vertical="center" wrapText="1"/>
    </xf>
    <xf numFmtId="0" fontId="69" fillId="4" borderId="62" xfId="0" applyFont="1" applyFill="1" applyBorder="1" applyAlignment="1">
      <alignment horizontal="center" vertical="center" wrapText="1"/>
    </xf>
    <xf numFmtId="0" fontId="69" fillId="4" borderId="52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/>
    </xf>
    <xf numFmtId="43" fontId="13" fillId="5" borderId="26" xfId="1" applyFont="1" applyFill="1" applyBorder="1" applyAlignment="1">
      <alignment horizontal="center"/>
    </xf>
    <xf numFmtId="43" fontId="13" fillId="5" borderId="27" xfId="1" applyFont="1" applyFill="1" applyBorder="1" applyAlignment="1">
      <alignment horizontal="center"/>
    </xf>
    <xf numFmtId="164" fontId="13" fillId="5" borderId="26" xfId="1" applyNumberFormat="1" applyFont="1" applyFill="1" applyBorder="1" applyAlignment="1">
      <alignment horizontal="center"/>
    </xf>
    <xf numFmtId="164" fontId="13" fillId="5" borderId="27" xfId="1" applyNumberFormat="1" applyFont="1" applyFill="1" applyBorder="1" applyAlignment="1">
      <alignment horizontal="center"/>
    </xf>
    <xf numFmtId="43" fontId="13" fillId="5" borderId="119" xfId="1" applyFont="1" applyFill="1" applyBorder="1" applyAlignment="1">
      <alignment horizontal="center" wrapText="1"/>
    </xf>
    <xf numFmtId="43" fontId="13" fillId="5" borderId="27" xfId="1" applyFont="1" applyFill="1" applyBorder="1" applyAlignment="1">
      <alignment horizontal="center" wrapText="1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64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18" fillId="4" borderId="38" xfId="0" applyFont="1" applyFill="1" applyBorder="1" applyAlignment="1">
      <alignment horizontal="center"/>
    </xf>
    <xf numFmtId="43" fontId="13" fillId="5" borderId="112" xfId="1" applyFont="1" applyFill="1" applyBorder="1" applyAlignment="1">
      <alignment horizontal="center"/>
    </xf>
    <xf numFmtId="43" fontId="13" fillId="5" borderId="113" xfId="1" applyFont="1" applyFill="1" applyBorder="1" applyAlignment="1">
      <alignment horizontal="center"/>
    </xf>
    <xf numFmtId="164" fontId="13" fillId="5" borderId="49" xfId="1" applyNumberFormat="1" applyFont="1" applyFill="1" applyBorder="1" applyAlignment="1">
      <alignment horizontal="center"/>
    </xf>
    <xf numFmtId="164" fontId="13" fillId="5" borderId="36" xfId="1" applyNumberFormat="1" applyFont="1" applyFill="1" applyBorder="1" applyAlignment="1">
      <alignment horizontal="center"/>
    </xf>
    <xf numFmtId="43" fontId="13" fillId="5" borderId="54" xfId="1" applyFont="1" applyFill="1" applyBorder="1" applyAlignment="1">
      <alignment horizontal="center" wrapText="1"/>
    </xf>
    <xf numFmtId="43" fontId="13" fillId="5" borderId="51" xfId="1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164" fontId="44" fillId="0" borderId="7" xfId="1" applyNumberFormat="1" applyFont="1" applyBorder="1" applyAlignment="1">
      <alignment horizontal="center" vertical="center"/>
    </xf>
    <xf numFmtId="164" fontId="44" fillId="0" borderId="0" xfId="1" applyNumberFormat="1" applyFont="1" applyBorder="1" applyAlignment="1">
      <alignment horizontal="center" vertical="center"/>
    </xf>
    <xf numFmtId="0" fontId="12" fillId="2" borderId="137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43" fontId="13" fillId="5" borderId="58" xfId="1" applyFont="1" applyFill="1" applyBorder="1" applyAlignment="1">
      <alignment horizontal="center"/>
    </xf>
    <xf numFmtId="43" fontId="13" fillId="5" borderId="29" xfId="1" applyFont="1" applyFill="1" applyBorder="1" applyAlignment="1">
      <alignment horizontal="center"/>
    </xf>
    <xf numFmtId="164" fontId="13" fillId="5" borderId="58" xfId="1" applyNumberFormat="1" applyFont="1" applyFill="1" applyBorder="1" applyAlignment="1">
      <alignment horizontal="center"/>
    </xf>
    <xf numFmtId="164" fontId="13" fillId="5" borderId="29" xfId="1" applyNumberFormat="1" applyFont="1" applyFill="1" applyBorder="1" applyAlignment="1">
      <alignment horizontal="center"/>
    </xf>
    <xf numFmtId="164" fontId="43" fillId="0" borderId="0" xfId="1" applyNumberFormat="1" applyFont="1" applyAlignment="1">
      <alignment horizontal="center"/>
    </xf>
    <xf numFmtId="164" fontId="10" fillId="2" borderId="12" xfId="1" applyNumberFormat="1" applyFont="1" applyFill="1" applyBorder="1" applyAlignment="1">
      <alignment horizontal="center" vertical="center" wrapText="1"/>
    </xf>
    <xf numFmtId="164" fontId="10" fillId="2" borderId="61" xfId="1" applyNumberFormat="1" applyFont="1" applyFill="1" applyBorder="1" applyAlignment="1">
      <alignment horizontal="center" vertical="center" wrapText="1"/>
    </xf>
    <xf numFmtId="164" fontId="10" fillId="2" borderId="14" xfId="1" applyNumberFormat="1" applyFont="1" applyFill="1" applyBorder="1" applyAlignment="1">
      <alignment horizontal="center" vertical="center" wrapText="1"/>
    </xf>
    <xf numFmtId="164" fontId="25" fillId="2" borderId="87" xfId="1" applyNumberFormat="1" applyFont="1" applyFill="1" applyBorder="1" applyAlignment="1">
      <alignment horizontal="center" vertical="center" wrapText="1"/>
    </xf>
    <xf numFmtId="164" fontId="25" fillId="2" borderId="139" xfId="1" applyNumberFormat="1" applyFont="1" applyFill="1" applyBorder="1" applyAlignment="1">
      <alignment horizontal="center" vertical="center" wrapText="1"/>
    </xf>
    <xf numFmtId="164" fontId="25" fillId="2" borderId="140" xfId="1" applyNumberFormat="1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C20" sqref="C20"/>
    </sheetView>
  </sheetViews>
  <sheetFormatPr defaultRowHeight="15"/>
  <cols>
    <col min="1" max="1" width="5.5703125" customWidth="1"/>
    <col min="2" max="2" width="76.7109375" customWidth="1"/>
    <col min="3" max="3" width="16" customWidth="1"/>
    <col min="4" max="4" width="14.7109375" customWidth="1"/>
    <col min="5" max="5" width="14.140625" customWidth="1"/>
  </cols>
  <sheetData>
    <row r="1" spans="1:5" ht="23.25">
      <c r="A1" s="510" t="s">
        <v>69</v>
      </c>
      <c r="B1" s="510"/>
      <c r="C1" s="510"/>
      <c r="D1" s="510"/>
      <c r="E1" s="510"/>
    </row>
    <row r="2" spans="1:5" ht="23.25">
      <c r="A2" s="511" t="s">
        <v>70</v>
      </c>
      <c r="B2" s="511"/>
      <c r="C2" s="511"/>
      <c r="D2" s="511"/>
      <c r="E2" s="511"/>
    </row>
    <row r="3" spans="1:5" ht="21.75" thickBot="1">
      <c r="A3" s="512" t="s">
        <v>71</v>
      </c>
      <c r="B3" s="512"/>
      <c r="C3" s="512"/>
      <c r="D3" s="512"/>
      <c r="E3" s="512"/>
    </row>
    <row r="4" spans="1:5" ht="33" thickTop="1" thickBot="1">
      <c r="A4" s="47" t="s">
        <v>72</v>
      </c>
      <c r="B4" s="48" t="s">
        <v>73</v>
      </c>
      <c r="C4" s="47" t="s">
        <v>74</v>
      </c>
      <c r="D4" s="49" t="s">
        <v>75</v>
      </c>
      <c r="E4" s="50" t="s">
        <v>76</v>
      </c>
    </row>
    <row r="5" spans="1:5" ht="17.25" thickTop="1" thickBot="1">
      <c r="A5" s="51">
        <v>0</v>
      </c>
      <c r="B5" s="52" t="s">
        <v>77</v>
      </c>
      <c r="C5" s="289">
        <v>4250000</v>
      </c>
      <c r="D5" s="290">
        <v>4100000</v>
      </c>
      <c r="E5" s="291">
        <v>-150000</v>
      </c>
    </row>
    <row r="6" spans="1:5" ht="16.5" thickBot="1">
      <c r="A6" s="53">
        <v>1</v>
      </c>
      <c r="B6" s="54" t="s">
        <v>78</v>
      </c>
      <c r="C6" s="292">
        <v>2415177</v>
      </c>
      <c r="D6" s="293">
        <v>2306617.77</v>
      </c>
      <c r="E6" s="294">
        <v>-108559.23</v>
      </c>
    </row>
    <row r="7" spans="1:5" ht="16.5" thickBot="1">
      <c r="A7" s="53">
        <v>2</v>
      </c>
      <c r="B7" s="54" t="s">
        <v>79</v>
      </c>
      <c r="C7" s="292">
        <v>94620</v>
      </c>
      <c r="D7" s="293">
        <v>90366.95</v>
      </c>
      <c r="E7" s="294">
        <v>-4253.05</v>
      </c>
    </row>
    <row r="8" spans="1:5" ht="16.5" thickBot="1">
      <c r="A8" s="53">
        <v>3</v>
      </c>
      <c r="B8" s="54" t="s">
        <v>80</v>
      </c>
      <c r="C8" s="292">
        <v>1094547</v>
      </c>
      <c r="D8" s="293">
        <v>1045348.46</v>
      </c>
      <c r="E8" s="294">
        <v>-49198.54</v>
      </c>
    </row>
    <row r="9" spans="1:5" ht="16.5" thickBot="1">
      <c r="A9" s="53">
        <v>4</v>
      </c>
      <c r="B9" s="54" t="s">
        <v>81</v>
      </c>
      <c r="C9" s="292">
        <v>36656</v>
      </c>
      <c r="D9" s="293">
        <v>35008.36</v>
      </c>
      <c r="E9" s="294">
        <v>-1647.64</v>
      </c>
    </row>
    <row r="10" spans="1:5" ht="16.5" thickBot="1">
      <c r="A10" s="53">
        <v>5</v>
      </c>
      <c r="B10" s="54" t="s">
        <v>82</v>
      </c>
      <c r="C10" s="292">
        <v>193218</v>
      </c>
      <c r="D10" s="293">
        <v>184533.09</v>
      </c>
      <c r="E10" s="294">
        <v>-8684.91</v>
      </c>
    </row>
    <row r="11" spans="1:5" ht="16.5" thickBot="1">
      <c r="A11" s="53">
        <v>6</v>
      </c>
      <c r="B11" s="54" t="s">
        <v>83</v>
      </c>
      <c r="C11" s="292">
        <v>84782</v>
      </c>
      <c r="D11" s="293">
        <v>80971.149999999994</v>
      </c>
      <c r="E11" s="294">
        <v>-3810.85</v>
      </c>
    </row>
    <row r="12" spans="1:5" ht="16.5" thickBot="1">
      <c r="A12" s="53">
        <v>7</v>
      </c>
      <c r="B12" s="54" t="s">
        <v>84</v>
      </c>
      <c r="C12" s="292"/>
      <c r="D12" s="293">
        <v>0</v>
      </c>
      <c r="E12" s="294">
        <v>0</v>
      </c>
    </row>
    <row r="13" spans="1:5" ht="16.5" thickBot="1">
      <c r="A13" s="53">
        <v>8</v>
      </c>
      <c r="B13" s="54" t="s">
        <v>85</v>
      </c>
      <c r="C13" s="292"/>
      <c r="D13" s="293">
        <v>0</v>
      </c>
      <c r="E13" s="294">
        <v>0</v>
      </c>
    </row>
    <row r="14" spans="1:5" ht="16.5" thickBot="1">
      <c r="A14" s="53">
        <v>9</v>
      </c>
      <c r="B14" s="54" t="s">
        <v>86</v>
      </c>
      <c r="C14" s="292">
        <v>81000</v>
      </c>
      <c r="D14" s="293">
        <v>81000</v>
      </c>
      <c r="E14" s="294">
        <v>0</v>
      </c>
    </row>
    <row r="15" spans="1:5" ht="16.5" thickBot="1">
      <c r="A15" s="56">
        <v>10</v>
      </c>
      <c r="B15" s="57" t="s">
        <v>87</v>
      </c>
      <c r="C15" s="295">
        <v>250000</v>
      </c>
      <c r="D15" s="296">
        <v>276154.21999999997</v>
      </c>
      <c r="E15" s="297">
        <v>26154.22</v>
      </c>
    </row>
    <row r="16" spans="1:5" ht="17.25" thickTop="1" thickBot="1">
      <c r="A16" s="58">
        <v>0</v>
      </c>
      <c r="B16" s="68" t="s">
        <v>52</v>
      </c>
      <c r="C16" s="298">
        <v>4250000</v>
      </c>
      <c r="D16" s="299">
        <f>SUM(D6:D15)</f>
        <v>4100000</v>
      </c>
      <c r="E16" s="300">
        <f>SUM(E6:E15)</f>
        <v>-150000.00000000003</v>
      </c>
    </row>
    <row r="17" spans="1:5" ht="16.5" thickTop="1" thickBot="1">
      <c r="A17" s="59"/>
      <c r="B17" s="60" t="s">
        <v>88</v>
      </c>
      <c r="C17" s="61">
        <v>47.31</v>
      </c>
      <c r="D17" s="62">
        <v>44.35</v>
      </c>
      <c r="E17" s="55">
        <v>-2.96</v>
      </c>
    </row>
    <row r="18" spans="1:5" ht="15.75" thickBot="1">
      <c r="A18" s="63"/>
      <c r="B18" s="64" t="s">
        <v>89</v>
      </c>
      <c r="C18" s="65">
        <v>6.9</v>
      </c>
      <c r="D18" s="66">
        <v>6</v>
      </c>
      <c r="E18" s="67">
        <v>-0.9</v>
      </c>
    </row>
    <row r="19" spans="1:5" ht="15.75" thickTop="1"/>
  </sheetData>
  <mergeCells count="3">
    <mergeCell ref="A1:E1"/>
    <mergeCell ref="A2:E2"/>
    <mergeCell ref="A3:E3"/>
  </mergeCells>
  <pageMargins left="0.31" right="0.37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topLeftCell="A4" workbookViewId="0">
      <selection activeCell="F17" sqref="F17"/>
    </sheetView>
  </sheetViews>
  <sheetFormatPr defaultRowHeight="15"/>
  <cols>
    <col min="1" max="1" width="5" customWidth="1"/>
    <col min="2" max="2" width="58.85546875" customWidth="1"/>
    <col min="3" max="3" width="13.28515625" customWidth="1"/>
    <col min="4" max="4" width="13.140625" customWidth="1"/>
    <col min="5" max="5" width="11.5703125" customWidth="1"/>
    <col min="6" max="6" width="11" style="120" customWidth="1"/>
    <col min="7" max="7" width="10.5703125" customWidth="1"/>
    <col min="8" max="10" width="10.5703125" style="120" customWidth="1"/>
  </cols>
  <sheetData>
    <row r="1" spans="1:6" ht="17.25" customHeight="1">
      <c r="A1" s="518" t="s">
        <v>69</v>
      </c>
      <c r="B1" s="518"/>
      <c r="C1" s="518"/>
      <c r="D1" s="518"/>
      <c r="E1" s="518"/>
      <c r="F1" s="418"/>
    </row>
    <row r="2" spans="1:6" ht="18.75" customHeight="1" thickBot="1">
      <c r="A2" s="519" t="s">
        <v>239</v>
      </c>
      <c r="B2" s="519"/>
      <c r="C2" s="519"/>
      <c r="D2" s="519"/>
      <c r="E2" s="519"/>
      <c r="F2" s="419"/>
    </row>
    <row r="3" spans="1:6" ht="33.75" customHeight="1" thickTop="1" thickBot="1">
      <c r="A3" s="408" t="s">
        <v>72</v>
      </c>
      <c r="B3" s="409" t="s">
        <v>73</v>
      </c>
      <c r="C3" s="451" t="s">
        <v>241</v>
      </c>
      <c r="D3" s="452" t="s">
        <v>249</v>
      </c>
      <c r="E3" s="473" t="s">
        <v>250</v>
      </c>
      <c r="F3" s="478" t="s">
        <v>240</v>
      </c>
    </row>
    <row r="4" spans="1:6" ht="17.25" thickTop="1" thickBot="1">
      <c r="A4" s="399">
        <v>0</v>
      </c>
      <c r="B4" s="453" t="s">
        <v>77</v>
      </c>
      <c r="C4" s="404">
        <f>SUM(C5:C10)</f>
        <v>4250000</v>
      </c>
      <c r="D4" s="472">
        <v>82100</v>
      </c>
      <c r="E4" s="474">
        <v>4332100</v>
      </c>
      <c r="F4" s="479">
        <v>82100</v>
      </c>
    </row>
    <row r="5" spans="1:6" ht="16.5" thickBot="1">
      <c r="A5" s="400">
        <v>1</v>
      </c>
      <c r="B5" s="454" t="s">
        <v>78</v>
      </c>
      <c r="C5" s="405">
        <v>3491000</v>
      </c>
      <c r="D5" s="483"/>
      <c r="E5" s="475">
        <v>3518500</v>
      </c>
      <c r="F5" s="480">
        <v>27500</v>
      </c>
    </row>
    <row r="6" spans="1:6" ht="16.5" thickBot="1">
      <c r="A6" s="400">
        <v>2</v>
      </c>
      <c r="B6" s="454" t="s">
        <v>82</v>
      </c>
      <c r="C6" s="405">
        <v>202000</v>
      </c>
      <c r="D6" s="483"/>
      <c r="E6" s="475">
        <v>252000</v>
      </c>
      <c r="F6" s="480">
        <v>50000</v>
      </c>
    </row>
    <row r="7" spans="1:6" ht="16.5" thickBot="1">
      <c r="A7" s="400">
        <v>3</v>
      </c>
      <c r="B7" s="454" t="s">
        <v>86</v>
      </c>
      <c r="C7" s="405">
        <v>162000</v>
      </c>
      <c r="D7" s="483">
        <v>77500</v>
      </c>
      <c r="E7" s="475">
        <v>162000</v>
      </c>
      <c r="F7" s="480">
        <f>E7-C7</f>
        <v>0</v>
      </c>
    </row>
    <row r="8" spans="1:6" ht="16.5" thickBot="1">
      <c r="A8" s="400">
        <v>4</v>
      </c>
      <c r="B8" s="454" t="s">
        <v>87</v>
      </c>
      <c r="C8" s="405">
        <v>265000</v>
      </c>
      <c r="D8" s="483"/>
      <c r="E8" s="475">
        <v>265000</v>
      </c>
      <c r="F8" s="480">
        <f>E8-C8</f>
        <v>0</v>
      </c>
    </row>
    <row r="9" spans="1:6" s="120" customFormat="1" ht="16.5" customHeight="1" thickBot="1">
      <c r="A9" s="400">
        <v>5</v>
      </c>
      <c r="B9" s="455" t="s">
        <v>232</v>
      </c>
      <c r="C9" s="406">
        <v>10000</v>
      </c>
      <c r="D9" s="483">
        <v>4600</v>
      </c>
      <c r="E9" s="475">
        <v>14600</v>
      </c>
      <c r="F9" s="480">
        <v>4600</v>
      </c>
    </row>
    <row r="10" spans="1:6" s="120" customFormat="1" ht="16.5" thickBot="1">
      <c r="A10" s="401">
        <v>6</v>
      </c>
      <c r="B10" s="456" t="s">
        <v>234</v>
      </c>
      <c r="C10" s="407">
        <v>120000</v>
      </c>
      <c r="D10" s="484"/>
      <c r="E10" s="476">
        <v>120000</v>
      </c>
      <c r="F10" s="480">
        <f>E10-C10</f>
        <v>0</v>
      </c>
    </row>
    <row r="11" spans="1:6" ht="17.25" thickTop="1" thickBot="1">
      <c r="A11" s="402">
        <v>0</v>
      </c>
      <c r="B11" s="457" t="s">
        <v>52</v>
      </c>
      <c r="C11" s="410">
        <f>SUM(C5:C10)</f>
        <v>4250000</v>
      </c>
      <c r="D11" s="485">
        <v>82100</v>
      </c>
      <c r="E11" s="459">
        <f>SUM(E5:E10)</f>
        <v>4332100</v>
      </c>
      <c r="F11" s="481">
        <v>82100</v>
      </c>
    </row>
    <row r="12" spans="1:6" ht="16.5" thickTop="1" thickBot="1">
      <c r="A12" s="403"/>
      <c r="B12" s="458" t="s">
        <v>88</v>
      </c>
      <c r="C12" s="411">
        <v>45.5</v>
      </c>
      <c r="D12" s="436"/>
      <c r="E12" s="477">
        <v>45.44</v>
      </c>
      <c r="F12" s="482"/>
    </row>
    <row r="13" spans="1:6" ht="9.75" customHeight="1" thickTop="1"/>
    <row r="14" spans="1:6" ht="33" customHeight="1" thickBot="1">
      <c r="A14" s="517" t="s">
        <v>219</v>
      </c>
      <c r="B14" s="517"/>
      <c r="C14" s="517"/>
      <c r="D14" s="517"/>
      <c r="E14" s="517"/>
      <c r="F14" s="417"/>
    </row>
    <row r="15" spans="1:6" ht="42.75" customHeight="1" thickTop="1" thickBot="1">
      <c r="A15" s="372" t="s">
        <v>220</v>
      </c>
      <c r="B15" s="382" t="s">
        <v>221</v>
      </c>
      <c r="C15" s="373" t="s">
        <v>222</v>
      </c>
      <c r="D15" s="374" t="s">
        <v>223</v>
      </c>
      <c r="E15" s="395" t="s">
        <v>258</v>
      </c>
      <c r="F15" s="460"/>
    </row>
    <row r="16" spans="1:6" ht="16.5" thickBot="1">
      <c r="A16" s="520" t="s">
        <v>224</v>
      </c>
      <c r="B16" s="521"/>
      <c r="C16" s="437">
        <v>4850000</v>
      </c>
      <c r="D16" s="438">
        <v>5000000</v>
      </c>
      <c r="E16" s="396">
        <f>-(C16-D16)</f>
        <v>150000</v>
      </c>
      <c r="F16" s="461"/>
    </row>
    <row r="17" spans="1:6" ht="18.75" thickBot="1">
      <c r="A17" s="513" t="s">
        <v>225</v>
      </c>
      <c r="B17" s="514"/>
      <c r="C17" s="439">
        <f>SUM(C18:C23)</f>
        <v>4100000</v>
      </c>
      <c r="D17" s="440">
        <f>SUM(D18:D23)</f>
        <v>4250000</v>
      </c>
      <c r="E17" s="396">
        <f t="shared" ref="E17:E27" si="0">-(C17-D17)</f>
        <v>150000</v>
      </c>
      <c r="F17" s="461"/>
    </row>
    <row r="18" spans="1:6" ht="15.75" thickBot="1">
      <c r="A18" s="375" t="s">
        <v>159</v>
      </c>
      <c r="B18" s="376" t="s">
        <v>226</v>
      </c>
      <c r="C18" s="441">
        <v>3461306</v>
      </c>
      <c r="D18" s="442">
        <v>3491000</v>
      </c>
      <c r="E18" s="397">
        <f t="shared" si="0"/>
        <v>29694</v>
      </c>
      <c r="F18" s="461"/>
    </row>
    <row r="19" spans="1:6" ht="15.75" thickBot="1">
      <c r="A19" s="375" t="s">
        <v>160</v>
      </c>
      <c r="B19" s="376" t="s">
        <v>227</v>
      </c>
      <c r="C19" s="441">
        <v>202000</v>
      </c>
      <c r="D19" s="442">
        <v>202000</v>
      </c>
      <c r="E19" s="397">
        <f t="shared" si="0"/>
        <v>0</v>
      </c>
      <c r="F19" s="461"/>
    </row>
    <row r="20" spans="1:6" ht="15.75" thickBot="1">
      <c r="A20" s="375" t="s">
        <v>228</v>
      </c>
      <c r="B20" s="376" t="s">
        <v>229</v>
      </c>
      <c r="C20" s="441">
        <v>162000</v>
      </c>
      <c r="D20" s="442">
        <v>162000</v>
      </c>
      <c r="E20" s="397">
        <f t="shared" si="0"/>
        <v>0</v>
      </c>
      <c r="F20" s="461"/>
    </row>
    <row r="21" spans="1:6" ht="15.75" thickBot="1">
      <c r="A21" s="375" t="s">
        <v>230</v>
      </c>
      <c r="B21" s="376" t="s">
        <v>87</v>
      </c>
      <c r="C21" s="441">
        <v>264694</v>
      </c>
      <c r="D21" s="442">
        <v>265000</v>
      </c>
      <c r="E21" s="397">
        <f t="shared" si="0"/>
        <v>306</v>
      </c>
      <c r="F21" s="461"/>
    </row>
    <row r="22" spans="1:6" ht="15" customHeight="1" thickBot="1">
      <c r="A22" s="377" t="s">
        <v>231</v>
      </c>
      <c r="B22" s="378" t="s">
        <v>232</v>
      </c>
      <c r="C22" s="443">
        <v>10000</v>
      </c>
      <c r="D22" s="444">
        <v>10000</v>
      </c>
      <c r="E22" s="397">
        <f t="shared" si="0"/>
        <v>0</v>
      </c>
      <c r="F22" s="461"/>
    </row>
    <row r="23" spans="1:6" ht="15.75" thickBot="1">
      <c r="A23" s="375" t="s">
        <v>233</v>
      </c>
      <c r="B23" s="376" t="s">
        <v>234</v>
      </c>
      <c r="C23" s="441">
        <v>0</v>
      </c>
      <c r="D23" s="442">
        <v>120000</v>
      </c>
      <c r="E23" s="397">
        <f t="shared" si="0"/>
        <v>120000</v>
      </c>
      <c r="F23" s="461"/>
    </row>
    <row r="24" spans="1:6" ht="18.75" thickBot="1">
      <c r="A24" s="513" t="s">
        <v>235</v>
      </c>
      <c r="B24" s="514"/>
      <c r="C24" s="445">
        <f>SUM(C25:C26)</f>
        <v>750000</v>
      </c>
      <c r="D24" s="446">
        <f>SUM(D25:D26)</f>
        <v>750000</v>
      </c>
      <c r="E24" s="396">
        <f t="shared" si="0"/>
        <v>0</v>
      </c>
      <c r="F24" s="461"/>
    </row>
    <row r="25" spans="1:6" ht="15.75" thickBot="1">
      <c r="A25" s="379" t="s">
        <v>161</v>
      </c>
      <c r="B25" s="380" t="s">
        <v>236</v>
      </c>
      <c r="C25" s="447">
        <v>350000</v>
      </c>
      <c r="D25" s="448">
        <v>350000</v>
      </c>
      <c r="E25" s="397">
        <f t="shared" si="0"/>
        <v>0</v>
      </c>
      <c r="F25" s="461"/>
    </row>
    <row r="26" spans="1:6" ht="15.75" thickBot="1">
      <c r="A26" s="379" t="s">
        <v>162</v>
      </c>
      <c r="B26" s="381" t="s">
        <v>237</v>
      </c>
      <c r="C26" s="447">
        <v>400000</v>
      </c>
      <c r="D26" s="448">
        <v>400000</v>
      </c>
      <c r="E26" s="397">
        <f t="shared" si="0"/>
        <v>0</v>
      </c>
      <c r="F26" s="461"/>
    </row>
    <row r="27" spans="1:6" ht="18.75" thickBot="1">
      <c r="A27" s="515" t="s">
        <v>238</v>
      </c>
      <c r="B27" s="516"/>
      <c r="C27" s="449">
        <f>C24+C17</f>
        <v>4850000</v>
      </c>
      <c r="D27" s="450">
        <f>D24+D17</f>
        <v>5000000</v>
      </c>
      <c r="E27" s="398">
        <f t="shared" si="0"/>
        <v>150000</v>
      </c>
      <c r="F27" s="461"/>
    </row>
    <row r="28" spans="1:6" ht="15.75" thickTop="1"/>
  </sheetData>
  <mergeCells count="7">
    <mergeCell ref="A24:B24"/>
    <mergeCell ref="A27:B27"/>
    <mergeCell ref="A14:E14"/>
    <mergeCell ref="A1:E1"/>
    <mergeCell ref="A2:E2"/>
    <mergeCell ref="A16:B16"/>
    <mergeCell ref="A17:B17"/>
  </mergeCells>
  <pageMargins left="0.49" right="0.19685039370078741" top="0.74803149606299213" bottom="0.74803149606299213" header="0.31496062992125984" footer="0.31496062992125984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B8" sqref="B8"/>
    </sheetView>
  </sheetViews>
  <sheetFormatPr defaultRowHeight="15"/>
  <cols>
    <col min="1" max="1" width="4.5703125" customWidth="1"/>
    <col min="2" max="2" width="49.42578125" customWidth="1"/>
    <col min="3" max="3" width="3.7109375" customWidth="1"/>
    <col min="4" max="4" width="4.5703125" customWidth="1"/>
    <col min="5" max="5" width="9" customWidth="1"/>
    <col min="6" max="6" width="11" customWidth="1"/>
    <col min="7" max="8" width="9.42578125" customWidth="1"/>
    <col min="9" max="9" width="11" customWidth="1"/>
    <col min="10" max="10" width="10.7109375" customWidth="1"/>
  </cols>
  <sheetData>
    <row r="1" spans="1:10" ht="18.75">
      <c r="A1" s="532" t="s">
        <v>244</v>
      </c>
      <c r="B1" s="532"/>
      <c r="C1" s="532"/>
      <c r="D1" s="532"/>
      <c r="E1" s="532"/>
      <c r="F1" s="532"/>
      <c r="G1" s="532"/>
    </row>
    <row r="2" spans="1:10" ht="16.5" thickBot="1">
      <c r="A2" s="533" t="s">
        <v>242</v>
      </c>
      <c r="B2" s="533"/>
      <c r="C2" s="533"/>
      <c r="D2" s="533"/>
      <c r="E2" s="533"/>
      <c r="F2" s="533"/>
      <c r="G2" s="533"/>
    </row>
    <row r="3" spans="1:10" ht="16.5" customHeight="1" thickTop="1">
      <c r="A3" s="534" t="s">
        <v>0</v>
      </c>
      <c r="B3" s="536" t="s">
        <v>154</v>
      </c>
      <c r="C3" s="540" t="s">
        <v>155</v>
      </c>
      <c r="D3" s="538" t="s">
        <v>2</v>
      </c>
      <c r="E3" s="46" t="s">
        <v>67</v>
      </c>
      <c r="F3" s="522" t="s">
        <v>68</v>
      </c>
      <c r="G3" s="523"/>
      <c r="H3" s="523"/>
      <c r="I3" s="523"/>
      <c r="J3" s="524"/>
    </row>
    <row r="4" spans="1:10" ht="39" thickBot="1">
      <c r="A4" s="535"/>
      <c r="B4" s="537"/>
      <c r="C4" s="541"/>
      <c r="D4" s="539"/>
      <c r="E4" s="70" t="s">
        <v>192</v>
      </c>
      <c r="F4" s="70" t="s">
        <v>260</v>
      </c>
      <c r="G4" s="71" t="s">
        <v>3</v>
      </c>
      <c r="H4" s="463" t="s">
        <v>251</v>
      </c>
      <c r="I4" s="462" t="s">
        <v>252</v>
      </c>
      <c r="J4" s="71" t="s">
        <v>253</v>
      </c>
    </row>
    <row r="5" spans="1:10" ht="15" customHeight="1" thickTop="1">
      <c r="A5" s="364" t="s">
        <v>4</v>
      </c>
      <c r="B5" s="116" t="s">
        <v>182</v>
      </c>
      <c r="C5" s="25" t="s">
        <v>49</v>
      </c>
      <c r="D5" s="32" t="s">
        <v>6</v>
      </c>
      <c r="E5" s="5">
        <f>Olim.ekip.!V57</f>
        <v>5780</v>
      </c>
      <c r="F5" s="304">
        <f>Olim.ekip.!X58</f>
        <v>290781.92000000004</v>
      </c>
      <c r="G5" s="30">
        <f>F5/12</f>
        <v>24231.826666666671</v>
      </c>
      <c r="H5" s="464"/>
      <c r="I5" s="465" t="s">
        <v>30</v>
      </c>
      <c r="J5" s="466"/>
    </row>
    <row r="6" spans="1:10" ht="15" customHeight="1">
      <c r="A6" s="7" t="s">
        <v>7</v>
      </c>
      <c r="B6" s="117" t="s">
        <v>262</v>
      </c>
      <c r="C6" s="26" t="s">
        <v>50</v>
      </c>
      <c r="D6" s="33" t="s">
        <v>6</v>
      </c>
      <c r="E6" s="5">
        <f>Olim.ekip.!V50</f>
        <v>9080</v>
      </c>
      <c r="F6" s="304">
        <f>Olim.ekip.!X51</f>
        <v>412595.19999999995</v>
      </c>
      <c r="G6" s="8">
        <f t="shared" ref="G6:G12" si="0">F6/12</f>
        <v>34382.933333333327</v>
      </c>
      <c r="H6" s="467">
        <v>40000</v>
      </c>
      <c r="I6" s="6">
        <f>H6+F6</f>
        <v>452595.19999999995</v>
      </c>
      <c r="J6" s="8">
        <f>I6/12</f>
        <v>37716.266666666663</v>
      </c>
    </row>
    <row r="7" spans="1:10" ht="15" customHeight="1">
      <c r="A7" s="9" t="s">
        <v>8</v>
      </c>
      <c r="B7" s="118" t="s">
        <v>216</v>
      </c>
      <c r="C7" s="27" t="s">
        <v>50</v>
      </c>
      <c r="D7" s="34" t="s">
        <v>6</v>
      </c>
      <c r="E7" s="5">
        <f>Olim.ekip.!V52</f>
        <v>10215</v>
      </c>
      <c r="F7" s="304">
        <f>Olim.ekip.!X53</f>
        <v>464169.6</v>
      </c>
      <c r="G7" s="8">
        <f t="shared" si="0"/>
        <v>38680.799999999996</v>
      </c>
      <c r="H7" s="467">
        <v>40000</v>
      </c>
      <c r="I7" s="6">
        <f t="shared" ref="I7:I8" si="1">H7+F7</f>
        <v>504169.6</v>
      </c>
      <c r="J7" s="8">
        <f t="shared" ref="J7:J8" si="2">I7/12</f>
        <v>42014.133333333331</v>
      </c>
    </row>
    <row r="8" spans="1:10" s="120" customFormat="1" ht="15" customHeight="1">
      <c r="A8" s="9" t="s">
        <v>10</v>
      </c>
      <c r="B8" s="117" t="s">
        <v>183</v>
      </c>
      <c r="C8" s="27" t="s">
        <v>50</v>
      </c>
      <c r="D8" s="34" t="s">
        <v>6</v>
      </c>
      <c r="E8" s="5">
        <f>Olim.ekip.!V48</f>
        <v>8945</v>
      </c>
      <c r="F8" s="304">
        <f>Olim.ekip.!X49</f>
        <v>406460.8</v>
      </c>
      <c r="G8" s="8">
        <f t="shared" si="0"/>
        <v>33871.73333333333</v>
      </c>
      <c r="H8" s="467">
        <v>40000</v>
      </c>
      <c r="I8" s="6">
        <f t="shared" si="1"/>
        <v>446460.8</v>
      </c>
      <c r="J8" s="8">
        <f t="shared" si="2"/>
        <v>37205.066666666666</v>
      </c>
    </row>
    <row r="9" spans="1:10" s="120" customFormat="1" ht="15" customHeight="1">
      <c r="A9" s="9" t="s">
        <v>12</v>
      </c>
      <c r="B9" s="117" t="s">
        <v>13</v>
      </c>
      <c r="C9" s="26" t="s">
        <v>50</v>
      </c>
      <c r="D9" s="33" t="s">
        <v>6</v>
      </c>
      <c r="E9" s="5">
        <f>Olim.ekip.!V45</f>
        <v>7135</v>
      </c>
      <c r="F9" s="304">
        <f>Olim.ekip.!X46</f>
        <v>279077.33333333331</v>
      </c>
      <c r="G9" s="8">
        <f t="shared" si="0"/>
        <v>23256.444444444442</v>
      </c>
      <c r="H9" s="467"/>
      <c r="I9" s="6"/>
      <c r="J9" s="8"/>
    </row>
    <row r="10" spans="1:10" ht="15" customHeight="1">
      <c r="A10" s="9" t="s">
        <v>14</v>
      </c>
      <c r="B10" s="117" t="s">
        <v>185</v>
      </c>
      <c r="C10" s="28" t="s">
        <v>50</v>
      </c>
      <c r="D10" s="33" t="s">
        <v>6</v>
      </c>
      <c r="E10" s="5">
        <f>'Olim. poj.'!T47</f>
        <v>1714</v>
      </c>
      <c r="F10" s="304">
        <f>'Olim. poj.'!U47</f>
        <v>77884.159999999989</v>
      </c>
      <c r="G10" s="8">
        <f t="shared" si="0"/>
        <v>6490.3466666666654</v>
      </c>
      <c r="H10" s="467"/>
      <c r="I10" s="6"/>
      <c r="J10" s="8"/>
    </row>
    <row r="11" spans="1:10" ht="15" customHeight="1">
      <c r="A11" s="9" t="s">
        <v>22</v>
      </c>
      <c r="B11" s="117" t="s">
        <v>15</v>
      </c>
      <c r="C11" s="26" t="s">
        <v>50</v>
      </c>
      <c r="D11" s="33" t="s">
        <v>6</v>
      </c>
      <c r="E11" s="6">
        <f>'Olim. poj.'!T51</f>
        <v>1436</v>
      </c>
      <c r="F11" s="304">
        <f>'Olim. poj.'!U51</f>
        <v>65251.839999999997</v>
      </c>
      <c r="G11" s="8">
        <f t="shared" si="0"/>
        <v>5437.6533333333327</v>
      </c>
      <c r="H11" s="467"/>
      <c r="I11" s="6"/>
      <c r="J11" s="8"/>
    </row>
    <row r="12" spans="1:10" s="120" customFormat="1" ht="15" customHeight="1" thickBot="1">
      <c r="A12" s="9" t="s">
        <v>23</v>
      </c>
      <c r="B12" s="383" t="s">
        <v>101</v>
      </c>
      <c r="C12" s="385" t="s">
        <v>50</v>
      </c>
      <c r="D12" s="357" t="s">
        <v>6</v>
      </c>
      <c r="E12" s="384">
        <f>'Olim. poj.'!T49</f>
        <v>3670</v>
      </c>
      <c r="F12" s="304">
        <f>'Olim. poj.'!U49</f>
        <v>166764.79999999999</v>
      </c>
      <c r="G12" s="8">
        <f t="shared" si="0"/>
        <v>13897.066666666666</v>
      </c>
      <c r="H12" s="468"/>
      <c r="I12" s="15"/>
      <c r="J12" s="359"/>
    </row>
    <row r="13" spans="1:10" ht="15" customHeight="1" thickBot="1">
      <c r="A13" s="10" t="s">
        <v>6</v>
      </c>
      <c r="B13" s="36" t="s">
        <v>16</v>
      </c>
      <c r="C13" s="36"/>
      <c r="D13" s="37" t="s">
        <v>6</v>
      </c>
      <c r="E13" s="11">
        <f>SUM(E5:E11)</f>
        <v>44305</v>
      </c>
      <c r="F13" s="11">
        <f>SUM(F5:F11)</f>
        <v>1996220.8533333333</v>
      </c>
      <c r="G13" s="23">
        <f>SUM(G5:G11)</f>
        <v>166351.73777777777</v>
      </c>
      <c r="H13" s="469">
        <f>SUM(H5:H12)</f>
        <v>120000</v>
      </c>
      <c r="I13" s="16">
        <f>SUM(I5:I12)</f>
        <v>1403225.5999999999</v>
      </c>
      <c r="J13" s="470">
        <f>SUM(J5:J12)</f>
        <v>116935.46666666666</v>
      </c>
    </row>
    <row r="14" spans="1:10" ht="7.5" customHeight="1" thickTop="1" thickBot="1">
      <c r="A14" s="12"/>
      <c r="B14" s="38"/>
      <c r="C14" s="38"/>
      <c r="D14" s="39"/>
      <c r="E14" s="13"/>
      <c r="F14" s="13"/>
      <c r="G14" s="14"/>
    </row>
    <row r="15" spans="1:10" ht="15" customHeight="1" thickTop="1">
      <c r="A15" s="4" t="s">
        <v>4</v>
      </c>
      <c r="B15" s="116" t="s">
        <v>186</v>
      </c>
      <c r="C15" s="29" t="s">
        <v>49</v>
      </c>
      <c r="D15" s="32" t="s">
        <v>17</v>
      </c>
      <c r="E15" s="5">
        <f>Olim.ekip.!V55</f>
        <v>5855</v>
      </c>
      <c r="F15" s="304">
        <f>Olim.ekip.!X56</f>
        <v>237912.48</v>
      </c>
      <c r="G15" s="30">
        <f>F15/12</f>
        <v>19826.04</v>
      </c>
    </row>
    <row r="16" spans="1:10" ht="15" customHeight="1">
      <c r="A16" s="7" t="s">
        <v>7</v>
      </c>
      <c r="B16" s="117" t="s">
        <v>210</v>
      </c>
      <c r="C16" s="26" t="s">
        <v>50</v>
      </c>
      <c r="D16" s="33" t="s">
        <v>17</v>
      </c>
      <c r="E16" s="5">
        <f>Olim.ekip.!V41</f>
        <v>4795</v>
      </c>
      <c r="F16" s="304">
        <f>Olim.ekip.!X42</f>
        <v>253706.66666666666</v>
      </c>
      <c r="G16" s="8">
        <f t="shared" ref="G16:G21" si="3">F16/12</f>
        <v>21142.222222222223</v>
      </c>
    </row>
    <row r="17" spans="1:9" s="120" customFormat="1" ht="15" customHeight="1">
      <c r="A17" s="7" t="s">
        <v>8</v>
      </c>
      <c r="B17" s="117" t="s">
        <v>217</v>
      </c>
      <c r="C17" s="26" t="s">
        <v>49</v>
      </c>
      <c r="D17" s="33" t="s">
        <v>17</v>
      </c>
      <c r="E17" s="5">
        <f>Olim.ekip.!V60</f>
        <v>3970</v>
      </c>
      <c r="F17" s="304">
        <f>Olim.ekip.!X61</f>
        <v>180396.79999999999</v>
      </c>
      <c r="G17" s="8">
        <f>F17/12</f>
        <v>15033.066666666666</v>
      </c>
    </row>
    <row r="18" spans="1:9" ht="15" customHeight="1">
      <c r="A18" s="7" t="s">
        <v>10</v>
      </c>
      <c r="B18" s="117" t="s">
        <v>187</v>
      </c>
      <c r="C18" s="26" t="s">
        <v>50</v>
      </c>
      <c r="D18" s="33" t="s">
        <v>17</v>
      </c>
      <c r="E18" s="5">
        <f>'Neol. poj.'!T47</f>
        <v>1947</v>
      </c>
      <c r="F18" s="304">
        <f>'Neol. poj.'!U47</f>
        <v>88471.679999999993</v>
      </c>
      <c r="G18" s="8">
        <f t="shared" si="3"/>
        <v>7372.6399999999994</v>
      </c>
    </row>
    <row r="19" spans="1:9" s="120" customFormat="1" ht="15" customHeight="1">
      <c r="A19" s="7" t="s">
        <v>12</v>
      </c>
      <c r="B19" s="383" t="s">
        <v>11</v>
      </c>
      <c r="C19" s="26" t="s">
        <v>50</v>
      </c>
      <c r="D19" s="33" t="s">
        <v>17</v>
      </c>
      <c r="E19" s="5">
        <f>'Olim. poj.'!T45</f>
        <v>3234</v>
      </c>
      <c r="F19" s="304">
        <f>'Olim. poj.'!U45</f>
        <v>146952.95999999999</v>
      </c>
      <c r="G19" s="8">
        <f t="shared" si="3"/>
        <v>12246.08</v>
      </c>
    </row>
    <row r="20" spans="1:9" s="120" customFormat="1" ht="15" customHeight="1">
      <c r="A20" s="7" t="s">
        <v>14</v>
      </c>
      <c r="B20" s="117" t="s">
        <v>24</v>
      </c>
      <c r="C20" s="26" t="s">
        <v>49</v>
      </c>
      <c r="D20" s="33" t="s">
        <v>17</v>
      </c>
      <c r="E20" s="6">
        <f>'Neol. poj.'!T49</f>
        <v>1725</v>
      </c>
      <c r="F20" s="304">
        <f>'Neol. poj.'!U49</f>
        <v>78384</v>
      </c>
      <c r="G20" s="31">
        <f>F20/12</f>
        <v>6532</v>
      </c>
    </row>
    <row r="21" spans="1:9" ht="15" customHeight="1">
      <c r="A21" s="7" t="s">
        <v>22</v>
      </c>
      <c r="B21" s="117" t="s">
        <v>27</v>
      </c>
      <c r="C21" s="332" t="s">
        <v>66</v>
      </c>
      <c r="D21" s="33" t="s">
        <v>17</v>
      </c>
      <c r="E21" s="5">
        <f>'Neol. poj.'!T53</f>
        <v>2830</v>
      </c>
      <c r="F21" s="304">
        <f>'Neol. poj.'!U53</f>
        <v>128595.2</v>
      </c>
      <c r="G21" s="8">
        <f t="shared" si="3"/>
        <v>10716.266666666666</v>
      </c>
    </row>
    <row r="22" spans="1:9" s="120" customFormat="1" ht="15" customHeight="1">
      <c r="A22" s="7" t="s">
        <v>23</v>
      </c>
      <c r="B22" s="119" t="s">
        <v>28</v>
      </c>
      <c r="C22" s="333" t="s">
        <v>66</v>
      </c>
      <c r="D22" s="33" t="s">
        <v>17</v>
      </c>
      <c r="E22" s="6">
        <f>'Olim. poj.'!T43</f>
        <v>1547</v>
      </c>
      <c r="F22" s="304">
        <f>'Olim. poj.'!U43</f>
        <v>70295.679999999993</v>
      </c>
      <c r="G22" s="31">
        <f>F22/12</f>
        <v>5857.9733333333324</v>
      </c>
    </row>
    <row r="23" spans="1:9" s="120" customFormat="1" ht="15" customHeight="1" thickBot="1">
      <c r="A23" s="7" t="s">
        <v>47</v>
      </c>
      <c r="B23" s="119" t="s">
        <v>102</v>
      </c>
      <c r="C23" s="358" t="s">
        <v>66</v>
      </c>
      <c r="D23" s="35" t="s">
        <v>17</v>
      </c>
      <c r="E23" s="15">
        <f>'Neol. poj.'!T51</f>
        <v>1306</v>
      </c>
      <c r="F23" s="305">
        <f>'Neol. poj.'!U51</f>
        <v>59344.639999999999</v>
      </c>
      <c r="G23" s="359">
        <f>F23/12</f>
        <v>4945.3866666666663</v>
      </c>
    </row>
    <row r="24" spans="1:9" ht="15" customHeight="1" thickBot="1">
      <c r="A24" s="10" t="s">
        <v>17</v>
      </c>
      <c r="B24" s="36" t="s">
        <v>16</v>
      </c>
      <c r="C24" s="40"/>
      <c r="D24" s="41" t="s">
        <v>17</v>
      </c>
      <c r="E24" s="16">
        <f>SUM(E15:E23)</f>
        <v>27209</v>
      </c>
      <c r="F24" s="16">
        <f t="shared" ref="F24:G24" si="4">SUM(F15:F23)</f>
        <v>1244060.1066666665</v>
      </c>
      <c r="G24" s="16">
        <f t="shared" si="4"/>
        <v>103671.67555555556</v>
      </c>
    </row>
    <row r="25" spans="1:9" ht="7.5" customHeight="1" thickTop="1" thickBot="1">
      <c r="A25" s="17" t="s">
        <v>25</v>
      </c>
      <c r="B25" s="17"/>
      <c r="C25" s="17"/>
      <c r="D25" s="17"/>
      <c r="E25" s="13"/>
      <c r="F25" s="13"/>
      <c r="G25" s="13"/>
    </row>
    <row r="26" spans="1:9" ht="15" customHeight="1" thickTop="1">
      <c r="A26" s="7" t="s">
        <v>4</v>
      </c>
      <c r="B26" s="117" t="s">
        <v>215</v>
      </c>
      <c r="C26" s="25" t="s">
        <v>50</v>
      </c>
      <c r="D26" s="32" t="s">
        <v>26</v>
      </c>
      <c r="E26" s="389">
        <f>Olim.ekip.!V43</f>
        <v>4820</v>
      </c>
      <c r="F26" s="390">
        <f>Olim.ekip.!X44</f>
        <v>228336</v>
      </c>
      <c r="G26" s="391">
        <f>F26/12</f>
        <v>19028</v>
      </c>
    </row>
    <row r="27" spans="1:9" s="120" customFormat="1" ht="15" customHeight="1" thickBot="1">
      <c r="A27" s="7" t="s">
        <v>7</v>
      </c>
      <c r="B27" s="117" t="s">
        <v>105</v>
      </c>
      <c r="C27" s="358" t="s">
        <v>49</v>
      </c>
      <c r="D27" s="35" t="s">
        <v>26</v>
      </c>
      <c r="E27" s="494">
        <f>'Neol. poj.'!T45</f>
        <v>1090</v>
      </c>
      <c r="F27" s="305">
        <f>'Neol. poj.'!U45</f>
        <v>49529.599999999999</v>
      </c>
      <c r="G27" s="359">
        <f>F27/12</f>
        <v>4127.4666666666662</v>
      </c>
    </row>
    <row r="28" spans="1:9" ht="15" customHeight="1" thickBot="1">
      <c r="A28" s="18" t="s">
        <v>26</v>
      </c>
      <c r="B28" s="42" t="s">
        <v>16</v>
      </c>
      <c r="C28" s="43"/>
      <c r="D28" s="44" t="s">
        <v>26</v>
      </c>
      <c r="E28" s="19">
        <f>SUM(E26:E27)</f>
        <v>5910</v>
      </c>
      <c r="F28" s="19">
        <f>SUM(F26:F27)</f>
        <v>277865.59999999998</v>
      </c>
      <c r="G28" s="392">
        <f>SUM(G26:G27)</f>
        <v>23155.466666666667</v>
      </c>
    </row>
    <row r="29" spans="1:9" ht="15" customHeight="1" thickTop="1" thickBot="1">
      <c r="A29" s="525" t="s">
        <v>65</v>
      </c>
      <c r="B29" s="526"/>
      <c r="C29" s="45"/>
      <c r="D29" s="20" t="s">
        <v>29</v>
      </c>
      <c r="E29" s="21">
        <f>E28+E24+E13</f>
        <v>77424</v>
      </c>
      <c r="F29" s="21">
        <f>F28+F24+F13</f>
        <v>3518146.5599999996</v>
      </c>
      <c r="G29" s="24">
        <f>G28+G24+G13</f>
        <v>293178.88</v>
      </c>
    </row>
    <row r="30" spans="1:9" ht="15" customHeight="1" thickTop="1" thickBot="1">
      <c r="A30" s="527" t="s">
        <v>31</v>
      </c>
      <c r="B30" s="528"/>
      <c r="C30" s="69"/>
      <c r="D30" s="529">
        <v>45.44</v>
      </c>
      <c r="E30" s="530"/>
      <c r="F30" s="530"/>
      <c r="G30" s="531"/>
      <c r="I30" s="120" t="s">
        <v>30</v>
      </c>
    </row>
    <row r="31" spans="1:9" ht="15.75" thickTop="1"/>
    <row r="32" spans="1:9">
      <c r="E32" s="188"/>
      <c r="F32" s="507" t="s">
        <v>30</v>
      </c>
      <c r="H32" s="507" t="s">
        <v>30</v>
      </c>
    </row>
    <row r="33" spans="5:11">
      <c r="E33" s="2"/>
    </row>
    <row r="34" spans="5:11">
      <c r="E34" s="393"/>
    </row>
    <row r="35" spans="5:11">
      <c r="E35" s="508" t="s">
        <v>30</v>
      </c>
      <c r="F35" s="220" t="s">
        <v>30</v>
      </c>
      <c r="G35" s="509" t="s">
        <v>30</v>
      </c>
      <c r="J35" s="120" t="s">
        <v>30</v>
      </c>
      <c r="K35" s="120" t="s">
        <v>30</v>
      </c>
    </row>
  </sheetData>
  <mergeCells count="10">
    <mergeCell ref="F3:J3"/>
    <mergeCell ref="A29:B29"/>
    <mergeCell ref="A30:B30"/>
    <mergeCell ref="D30:G30"/>
    <mergeCell ref="A1:G1"/>
    <mergeCell ref="A2:G2"/>
    <mergeCell ref="A3:A4"/>
    <mergeCell ref="B3:B4"/>
    <mergeCell ref="D3:D4"/>
    <mergeCell ref="C3:C4"/>
  </mergeCells>
  <pageMargins left="0.66" right="0.28000000000000003" top="0.74803149606299213" bottom="0.55000000000000004" header="0.31496062992125984" footer="0.31496062992125984"/>
  <pageSetup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64"/>
  <sheetViews>
    <sheetView topLeftCell="A43" zoomScaleNormal="100" workbookViewId="0">
      <selection activeCell="W67" sqref="W67"/>
    </sheetView>
  </sheetViews>
  <sheetFormatPr defaultRowHeight="15"/>
  <cols>
    <col min="1" max="1" width="2.140625" customWidth="1"/>
    <col min="2" max="2" width="15.42578125" customWidth="1"/>
    <col min="3" max="3" width="2.28515625" style="120" customWidth="1"/>
    <col min="4" max="4" width="2.140625" customWidth="1"/>
    <col min="5" max="5" width="6.42578125" customWidth="1"/>
    <col min="6" max="6" width="5" style="120" customWidth="1"/>
    <col min="7" max="7" width="6.85546875" style="120" customWidth="1"/>
    <col min="8" max="8" width="6.85546875" customWidth="1"/>
    <col min="9" max="9" width="6.28515625" customWidth="1"/>
    <col min="10" max="10" width="5.42578125" customWidth="1"/>
    <col min="11" max="11" width="5" customWidth="1"/>
    <col min="12" max="12" width="5.28515625" customWidth="1"/>
    <col min="13" max="13" width="5.5703125" customWidth="1"/>
    <col min="14" max="14" width="6.28515625" customWidth="1"/>
    <col min="15" max="15" width="5" customWidth="1"/>
    <col min="16" max="16" width="6.140625" customWidth="1"/>
    <col min="17" max="17" width="6.42578125" style="120" customWidth="1"/>
    <col min="18" max="18" width="6.140625" style="120" customWidth="1"/>
    <col min="19" max="19" width="5" style="120" customWidth="1"/>
    <col min="20" max="20" width="6.28515625" customWidth="1"/>
    <col min="21" max="21" width="5.28515625" customWidth="1"/>
    <col min="22" max="22" width="7.28515625" customWidth="1"/>
    <col min="23" max="23" width="8.85546875" customWidth="1"/>
    <col min="24" max="24" width="8.85546875" style="120" customWidth="1"/>
    <col min="25" max="25" width="7.7109375" customWidth="1"/>
  </cols>
  <sheetData>
    <row r="1" spans="1:25" ht="19.5" thickBot="1">
      <c r="B1" s="142" t="s">
        <v>174</v>
      </c>
      <c r="C1" s="142"/>
    </row>
    <row r="2" spans="1:25" ht="15.75" customHeight="1" thickTop="1">
      <c r="A2" s="534" t="s">
        <v>165</v>
      </c>
      <c r="B2" s="553" t="s">
        <v>1</v>
      </c>
      <c r="C2" s="346"/>
      <c r="D2" s="556" t="s">
        <v>155</v>
      </c>
      <c r="E2" s="559" t="s">
        <v>32</v>
      </c>
      <c r="F2" s="209"/>
      <c r="G2" s="209"/>
      <c r="H2" s="583" t="s">
        <v>34</v>
      </c>
      <c r="I2" s="583"/>
      <c r="J2" s="583"/>
      <c r="K2" s="583"/>
      <c r="L2" s="583"/>
      <c r="M2" s="583"/>
      <c r="N2" s="583"/>
      <c r="O2" s="583"/>
      <c r="P2" s="583"/>
      <c r="Q2" s="583"/>
      <c r="R2" s="584"/>
      <c r="S2" s="544"/>
      <c r="T2" s="589" t="s">
        <v>35</v>
      </c>
      <c r="U2" s="592" t="s">
        <v>166</v>
      </c>
      <c r="V2" s="595" t="s">
        <v>36</v>
      </c>
      <c r="W2" s="598" t="s">
        <v>53</v>
      </c>
      <c r="X2" s="189"/>
      <c r="Y2" s="577" t="s">
        <v>3</v>
      </c>
    </row>
    <row r="3" spans="1:25" ht="15.75">
      <c r="A3" s="552"/>
      <c r="B3" s="554"/>
      <c r="C3" s="347"/>
      <c r="D3" s="557"/>
      <c r="E3" s="545"/>
      <c r="F3" s="208"/>
      <c r="G3" s="311"/>
      <c r="H3" s="164" t="s">
        <v>168</v>
      </c>
      <c r="I3" s="165" t="s">
        <v>37</v>
      </c>
      <c r="J3" s="166" t="s">
        <v>38</v>
      </c>
      <c r="K3" s="167" t="s">
        <v>39</v>
      </c>
      <c r="L3" s="167" t="s">
        <v>40</v>
      </c>
      <c r="M3" s="167" t="s">
        <v>41</v>
      </c>
      <c r="N3" s="167" t="s">
        <v>42</v>
      </c>
      <c r="O3" s="168" t="s">
        <v>43</v>
      </c>
      <c r="P3" s="167" t="s">
        <v>44</v>
      </c>
      <c r="Q3" s="80" t="s">
        <v>175</v>
      </c>
      <c r="R3" s="150" t="s">
        <v>176</v>
      </c>
      <c r="S3" s="545"/>
      <c r="T3" s="590"/>
      <c r="U3" s="593"/>
      <c r="V3" s="596"/>
      <c r="W3" s="599"/>
      <c r="X3" s="190"/>
      <c r="Y3" s="578"/>
    </row>
    <row r="4" spans="1:25" ht="16.5" thickBot="1">
      <c r="A4" s="535"/>
      <c r="B4" s="555"/>
      <c r="C4" s="348"/>
      <c r="D4" s="558"/>
      <c r="E4" s="560"/>
      <c r="F4" s="210"/>
      <c r="G4" s="210"/>
      <c r="H4" s="132">
        <v>1</v>
      </c>
      <c r="I4" s="156">
        <v>2</v>
      </c>
      <c r="J4" s="148">
        <v>3</v>
      </c>
      <c r="K4" s="3">
        <v>4</v>
      </c>
      <c r="L4" s="3">
        <v>5</v>
      </c>
      <c r="M4" s="3">
        <v>6</v>
      </c>
      <c r="N4" s="3">
        <v>7</v>
      </c>
      <c r="O4" s="3">
        <v>8</v>
      </c>
      <c r="P4" s="3">
        <v>9</v>
      </c>
      <c r="Q4" s="3" t="s">
        <v>66</v>
      </c>
      <c r="R4" s="162" t="s">
        <v>177</v>
      </c>
      <c r="S4" s="546"/>
      <c r="T4" s="591"/>
      <c r="U4" s="594"/>
      <c r="V4" s="597"/>
      <c r="W4" s="600"/>
      <c r="X4" s="191"/>
      <c r="Y4" s="579"/>
    </row>
    <row r="5" spans="1:25" ht="15" customHeight="1" thickTop="1">
      <c r="A5" s="574" t="s">
        <v>4</v>
      </c>
      <c r="B5" s="575" t="s">
        <v>18</v>
      </c>
      <c r="C5" s="350"/>
      <c r="D5" s="124" t="s">
        <v>50</v>
      </c>
      <c r="E5" s="547"/>
      <c r="F5" s="207"/>
      <c r="G5" s="246"/>
      <c r="H5" s="651"/>
      <c r="I5" s="650"/>
      <c r="J5" s="386">
        <v>22</v>
      </c>
      <c r="K5" s="387">
        <v>22</v>
      </c>
      <c r="L5" s="387">
        <v>22</v>
      </c>
      <c r="M5" s="387">
        <v>22</v>
      </c>
      <c r="N5" s="387">
        <v>22</v>
      </c>
      <c r="O5" s="387">
        <v>0</v>
      </c>
      <c r="P5" s="387">
        <v>19</v>
      </c>
      <c r="Q5" s="133">
        <f>SUM(J5:P5)</f>
        <v>129</v>
      </c>
      <c r="R5" s="585">
        <f>Q5+Q6</f>
        <v>129</v>
      </c>
      <c r="S5" s="360"/>
      <c r="T5" s="576"/>
      <c r="U5" s="576"/>
      <c r="V5" s="611"/>
      <c r="W5" s="612"/>
      <c r="X5" s="193"/>
      <c r="Y5" s="601"/>
    </row>
    <row r="6" spans="1:25" s="120" customFormat="1" ht="15" customHeight="1">
      <c r="A6" s="569"/>
      <c r="B6" s="573"/>
      <c r="C6" s="351"/>
      <c r="D6" s="126"/>
      <c r="E6" s="543"/>
      <c r="F6" s="205"/>
      <c r="G6" s="247"/>
      <c r="H6" s="621"/>
      <c r="I6" s="623"/>
      <c r="J6" s="386"/>
      <c r="K6" s="387"/>
      <c r="L6" s="387"/>
      <c r="M6" s="387"/>
      <c r="N6" s="387"/>
      <c r="O6" s="387"/>
      <c r="P6" s="387"/>
      <c r="Q6" s="129">
        <f t="shared" ref="Q6:Q10" si="0">SUM(J6:P6)</f>
        <v>0</v>
      </c>
      <c r="R6" s="586"/>
      <c r="S6" s="363"/>
      <c r="T6" s="550"/>
      <c r="U6" s="550"/>
      <c r="V6" s="605"/>
      <c r="W6" s="610"/>
      <c r="X6" s="194"/>
      <c r="Y6" s="602"/>
    </row>
    <row r="7" spans="1:25">
      <c r="A7" s="568" t="s">
        <v>7</v>
      </c>
      <c r="B7" s="572" t="s">
        <v>46</v>
      </c>
      <c r="C7" s="352"/>
      <c r="D7" s="125" t="s">
        <v>50</v>
      </c>
      <c r="E7" s="548"/>
      <c r="F7" s="204"/>
      <c r="G7" s="248"/>
      <c r="H7" s="620"/>
      <c r="I7" s="622"/>
      <c r="J7" s="365">
        <v>24</v>
      </c>
      <c r="K7" s="171">
        <v>20</v>
      </c>
      <c r="L7" s="171">
        <v>25</v>
      </c>
      <c r="M7" s="171">
        <v>32</v>
      </c>
      <c r="N7" s="171">
        <v>47</v>
      </c>
      <c r="O7" s="171">
        <v>55</v>
      </c>
      <c r="P7" s="171">
        <v>81</v>
      </c>
      <c r="Q7" s="169">
        <f t="shared" si="0"/>
        <v>284</v>
      </c>
      <c r="R7" s="587">
        <f t="shared" ref="R7" si="1">Q7+Q8</f>
        <v>284</v>
      </c>
      <c r="S7" s="362"/>
      <c r="T7" s="549"/>
      <c r="U7" s="549"/>
      <c r="V7" s="606"/>
      <c r="W7" s="609"/>
      <c r="X7" s="195"/>
      <c r="Y7" s="603"/>
    </row>
    <row r="8" spans="1:25" s="120" customFormat="1">
      <c r="A8" s="569"/>
      <c r="B8" s="573"/>
      <c r="C8" s="351"/>
      <c r="D8" s="126"/>
      <c r="E8" s="543"/>
      <c r="F8" s="205"/>
      <c r="G8" s="247"/>
      <c r="H8" s="621"/>
      <c r="I8" s="623"/>
      <c r="J8" s="365"/>
      <c r="K8" s="171"/>
      <c r="L8" s="171"/>
      <c r="M8" s="171"/>
      <c r="N8" s="171"/>
      <c r="O8" s="171"/>
      <c r="P8" s="171"/>
      <c r="Q8" s="170">
        <f t="shared" si="0"/>
        <v>0</v>
      </c>
      <c r="R8" s="588"/>
      <c r="S8" s="361"/>
      <c r="T8" s="550"/>
      <c r="U8" s="550"/>
      <c r="V8" s="605"/>
      <c r="W8" s="610"/>
      <c r="X8" s="194"/>
      <c r="Y8" s="602"/>
    </row>
    <row r="9" spans="1:25">
      <c r="A9" s="568" t="s">
        <v>8</v>
      </c>
      <c r="B9" s="607" t="s">
        <v>13</v>
      </c>
      <c r="C9" s="353"/>
      <c r="D9" s="126" t="s">
        <v>50</v>
      </c>
      <c r="E9" s="548"/>
      <c r="F9" s="204"/>
      <c r="G9" s="248"/>
      <c r="H9" s="620"/>
      <c r="I9" s="622"/>
      <c r="J9" s="365">
        <v>26</v>
      </c>
      <c r="K9" s="171">
        <v>10</v>
      </c>
      <c r="L9" s="171">
        <v>20</v>
      </c>
      <c r="M9" s="171">
        <v>22</v>
      </c>
      <c r="N9" s="171">
        <v>36</v>
      </c>
      <c r="O9" s="171">
        <v>19</v>
      </c>
      <c r="P9" s="171">
        <v>74</v>
      </c>
      <c r="Q9" s="129">
        <f t="shared" si="0"/>
        <v>207</v>
      </c>
      <c r="R9" s="586">
        <f t="shared" ref="R9" si="2">Q9+Q10</f>
        <v>207</v>
      </c>
      <c r="S9" s="363"/>
      <c r="T9" s="549"/>
      <c r="U9" s="549"/>
      <c r="V9" s="606"/>
      <c r="W9" s="609"/>
      <c r="X9" s="195"/>
      <c r="Y9" s="603"/>
    </row>
    <row r="10" spans="1:25" s="120" customFormat="1">
      <c r="A10" s="569"/>
      <c r="B10" s="608"/>
      <c r="C10" s="351"/>
      <c r="D10" s="125"/>
      <c r="E10" s="543"/>
      <c r="F10" s="205"/>
      <c r="G10" s="247"/>
      <c r="H10" s="621"/>
      <c r="I10" s="623"/>
      <c r="J10" s="365"/>
      <c r="K10" s="171"/>
      <c r="L10" s="171"/>
      <c r="M10" s="171"/>
      <c r="N10" s="171"/>
      <c r="O10" s="171"/>
      <c r="P10" s="171"/>
      <c r="Q10" s="129">
        <f t="shared" si="0"/>
        <v>0</v>
      </c>
      <c r="R10" s="588"/>
      <c r="S10" s="361"/>
      <c r="T10" s="550"/>
      <c r="U10" s="550"/>
      <c r="V10" s="605"/>
      <c r="W10" s="610"/>
      <c r="X10" s="194"/>
      <c r="Y10" s="602"/>
    </row>
    <row r="11" spans="1:25" ht="15.75" thickBot="1">
      <c r="A11" s="130"/>
      <c r="B11" s="580" t="s">
        <v>16</v>
      </c>
      <c r="C11" s="581"/>
      <c r="D11" s="582"/>
      <c r="E11" s="123">
        <f>SUM(E5:E9)</f>
        <v>0</v>
      </c>
      <c r="F11" s="123"/>
      <c r="G11" s="245"/>
      <c r="H11" s="138">
        <f t="shared" ref="H11:Y11" si="3">SUM(H5:H9)</f>
        <v>0</v>
      </c>
      <c r="I11" s="151">
        <f t="shared" si="3"/>
        <v>0</v>
      </c>
      <c r="J11" s="161">
        <f>SUM(J5:J10)</f>
        <v>72</v>
      </c>
      <c r="K11" s="86">
        <f>SUM(K5:K10)</f>
        <v>52</v>
      </c>
      <c r="L11" s="86">
        <f t="shared" ref="L11:P11" si="4">SUM(L5:L10)</f>
        <v>67</v>
      </c>
      <c r="M11" s="86">
        <f t="shared" si="4"/>
        <v>76</v>
      </c>
      <c r="N11" s="86">
        <f t="shared" si="4"/>
        <v>105</v>
      </c>
      <c r="O11" s="86">
        <f t="shared" si="4"/>
        <v>74</v>
      </c>
      <c r="P11" s="86">
        <f t="shared" si="4"/>
        <v>174</v>
      </c>
      <c r="Q11" s="163">
        <f>SUM(Q5:Q10)</f>
        <v>620</v>
      </c>
      <c r="R11" s="122">
        <f>SUM(R5:R10)</f>
        <v>620</v>
      </c>
      <c r="S11" s="84"/>
      <c r="T11" s="84">
        <f t="shared" si="3"/>
        <v>0</v>
      </c>
      <c r="U11" s="123">
        <f t="shared" si="3"/>
        <v>0</v>
      </c>
      <c r="V11" s="123">
        <f t="shared" si="3"/>
        <v>0</v>
      </c>
      <c r="W11" s="138">
        <f t="shared" si="3"/>
        <v>0</v>
      </c>
      <c r="X11" s="85"/>
      <c r="Y11" s="122">
        <f t="shared" si="3"/>
        <v>0</v>
      </c>
    </row>
    <row r="12" spans="1:25" ht="15" customHeight="1">
      <c r="A12" s="570" t="s">
        <v>10</v>
      </c>
      <c r="B12" s="614" t="s">
        <v>183</v>
      </c>
      <c r="C12" s="354"/>
      <c r="D12" s="127" t="s">
        <v>50</v>
      </c>
      <c r="E12" s="571"/>
      <c r="F12" s="206"/>
      <c r="G12" s="249"/>
      <c r="H12" s="624"/>
      <c r="I12" s="625"/>
      <c r="J12" s="365">
        <v>12</v>
      </c>
      <c r="K12" s="171">
        <v>17</v>
      </c>
      <c r="L12" s="171">
        <v>15</v>
      </c>
      <c r="M12" s="171">
        <v>18</v>
      </c>
      <c r="N12" s="171">
        <v>17</v>
      </c>
      <c r="O12" s="171"/>
      <c r="P12" s="171"/>
      <c r="Q12" s="134">
        <f>SUM(J12:P12)</f>
        <v>79</v>
      </c>
      <c r="R12" s="586">
        <f>Q12+Q13</f>
        <v>79</v>
      </c>
      <c r="S12" s="363"/>
      <c r="T12" s="551"/>
      <c r="U12" s="551"/>
      <c r="V12" s="604"/>
      <c r="W12" s="613"/>
      <c r="X12" s="196"/>
      <c r="Y12" s="618"/>
    </row>
    <row r="13" spans="1:25" s="120" customFormat="1">
      <c r="A13" s="569"/>
      <c r="B13" s="573"/>
      <c r="C13" s="351"/>
      <c r="D13" s="126"/>
      <c r="E13" s="543"/>
      <c r="F13" s="205"/>
      <c r="G13" s="247"/>
      <c r="H13" s="621"/>
      <c r="I13" s="623"/>
      <c r="J13" s="365"/>
      <c r="K13" s="171"/>
      <c r="L13" s="171"/>
      <c r="M13" s="171"/>
      <c r="N13" s="171"/>
      <c r="O13" s="171"/>
      <c r="P13" s="171"/>
      <c r="Q13" s="129">
        <f t="shared" ref="Q13:Q17" si="5">SUM(J13:P13)</f>
        <v>0</v>
      </c>
      <c r="R13" s="586"/>
      <c r="S13" s="363"/>
      <c r="T13" s="550"/>
      <c r="U13" s="550"/>
      <c r="V13" s="605"/>
      <c r="W13" s="610"/>
      <c r="X13" s="194"/>
      <c r="Y13" s="602"/>
    </row>
    <row r="14" spans="1:25" ht="15" customHeight="1">
      <c r="A14" s="568" t="s">
        <v>12</v>
      </c>
      <c r="B14" s="572" t="s">
        <v>171</v>
      </c>
      <c r="C14" s="352"/>
      <c r="D14" s="125" t="s">
        <v>50</v>
      </c>
      <c r="E14" s="548"/>
      <c r="F14" s="204"/>
      <c r="G14" s="248"/>
      <c r="H14" s="620"/>
      <c r="I14" s="622"/>
      <c r="J14" s="365">
        <v>9</v>
      </c>
      <c r="K14" s="171">
        <v>9</v>
      </c>
      <c r="L14" s="171">
        <v>9</v>
      </c>
      <c r="M14" s="171">
        <v>17</v>
      </c>
      <c r="N14" s="171">
        <v>11</v>
      </c>
      <c r="O14" s="171">
        <v>10</v>
      </c>
      <c r="P14" s="171">
        <v>12</v>
      </c>
      <c r="Q14" s="129">
        <f t="shared" si="5"/>
        <v>77</v>
      </c>
      <c r="R14" s="587">
        <f t="shared" ref="R14" si="6">Q14+Q15</f>
        <v>77</v>
      </c>
      <c r="S14" s="362"/>
      <c r="T14" s="549"/>
      <c r="U14" s="549"/>
      <c r="V14" s="606"/>
      <c r="W14" s="609"/>
      <c r="X14" s="195"/>
      <c r="Y14" s="603"/>
    </row>
    <row r="15" spans="1:25" s="120" customFormat="1">
      <c r="A15" s="569"/>
      <c r="B15" s="573"/>
      <c r="C15" s="351"/>
      <c r="D15" s="125"/>
      <c r="E15" s="543"/>
      <c r="F15" s="205"/>
      <c r="G15" s="247"/>
      <c r="H15" s="621"/>
      <c r="I15" s="623"/>
      <c r="J15" s="365"/>
      <c r="K15" s="171"/>
      <c r="L15" s="171"/>
      <c r="M15" s="171"/>
      <c r="N15" s="171"/>
      <c r="O15" s="171"/>
      <c r="P15" s="171"/>
      <c r="Q15" s="129">
        <f t="shared" si="5"/>
        <v>0</v>
      </c>
      <c r="R15" s="588"/>
      <c r="S15" s="361"/>
      <c r="T15" s="550"/>
      <c r="U15" s="550"/>
      <c r="V15" s="605"/>
      <c r="W15" s="610"/>
      <c r="X15" s="194"/>
      <c r="Y15" s="602"/>
    </row>
    <row r="16" spans="1:25">
      <c r="A16" s="568" t="s">
        <v>14</v>
      </c>
      <c r="B16" s="615" t="s">
        <v>9</v>
      </c>
      <c r="C16" s="355"/>
      <c r="D16" s="128" t="s">
        <v>50</v>
      </c>
      <c r="E16" s="548"/>
      <c r="F16" s="204"/>
      <c r="G16" s="248"/>
      <c r="H16" s="620"/>
      <c r="I16" s="622"/>
      <c r="J16" s="365">
        <v>19</v>
      </c>
      <c r="K16" s="171">
        <v>15</v>
      </c>
      <c r="L16" s="171">
        <v>18</v>
      </c>
      <c r="M16" s="171">
        <v>29</v>
      </c>
      <c r="N16" s="171">
        <v>20</v>
      </c>
      <c r="O16" s="171">
        <v>17</v>
      </c>
      <c r="P16" s="171">
        <v>38</v>
      </c>
      <c r="Q16" s="129">
        <f t="shared" si="5"/>
        <v>156</v>
      </c>
      <c r="R16" s="586">
        <f t="shared" ref="R16" si="7">Q16+Q17</f>
        <v>156</v>
      </c>
      <c r="S16" s="363"/>
      <c r="T16" s="549"/>
      <c r="U16" s="549"/>
      <c r="V16" s="606"/>
      <c r="W16" s="609"/>
      <c r="X16" s="195"/>
      <c r="Y16" s="603"/>
    </row>
    <row r="17" spans="1:25" s="120" customFormat="1">
      <c r="A17" s="569"/>
      <c r="B17" s="616"/>
      <c r="C17" s="356"/>
      <c r="D17" s="128"/>
      <c r="E17" s="543"/>
      <c r="F17" s="205"/>
      <c r="G17" s="247"/>
      <c r="H17" s="621"/>
      <c r="I17" s="623"/>
      <c r="J17" s="365"/>
      <c r="K17" s="171"/>
      <c r="L17" s="171"/>
      <c r="M17" s="171"/>
      <c r="N17" s="171"/>
      <c r="O17" s="171"/>
      <c r="P17" s="171"/>
      <c r="Q17" s="129">
        <f t="shared" si="5"/>
        <v>0</v>
      </c>
      <c r="R17" s="588"/>
      <c r="S17" s="361"/>
      <c r="T17" s="550"/>
      <c r="U17" s="550"/>
      <c r="V17" s="605"/>
      <c r="W17" s="610"/>
      <c r="X17" s="194"/>
      <c r="Y17" s="602"/>
    </row>
    <row r="18" spans="1:25" ht="15.75" thickBot="1">
      <c r="A18" s="130"/>
      <c r="B18" s="580" t="s">
        <v>16</v>
      </c>
      <c r="C18" s="581"/>
      <c r="D18" s="582"/>
      <c r="E18" s="123">
        <f>SUM(E12:E16)</f>
        <v>0</v>
      </c>
      <c r="F18" s="123"/>
      <c r="G18" s="245"/>
      <c r="H18" s="138">
        <f t="shared" ref="H18:Y18" si="8">SUM(H12:H16)</f>
        <v>0</v>
      </c>
      <c r="I18" s="151">
        <f t="shared" si="8"/>
        <v>0</v>
      </c>
      <c r="J18" s="161">
        <f>SUM(J12:J17)</f>
        <v>40</v>
      </c>
      <c r="K18" s="86">
        <f>SUM(K12:K17)</f>
        <v>41</v>
      </c>
      <c r="L18" s="86">
        <f t="shared" ref="L18:P18" si="9">SUM(L12:L17)</f>
        <v>42</v>
      </c>
      <c r="M18" s="86">
        <f t="shared" si="9"/>
        <v>64</v>
      </c>
      <c r="N18" s="86">
        <f t="shared" si="9"/>
        <v>48</v>
      </c>
      <c r="O18" s="86">
        <f t="shared" si="9"/>
        <v>27</v>
      </c>
      <c r="P18" s="86">
        <f t="shared" si="9"/>
        <v>50</v>
      </c>
      <c r="Q18" s="163">
        <f>SUM(Q12:Q17)</f>
        <v>312</v>
      </c>
      <c r="R18" s="122">
        <f>SUM(R12:R17)</f>
        <v>312</v>
      </c>
      <c r="S18" s="84"/>
      <c r="T18" s="84">
        <f t="shared" si="8"/>
        <v>0</v>
      </c>
      <c r="U18" s="123">
        <f t="shared" si="8"/>
        <v>0</v>
      </c>
      <c r="V18" s="123">
        <f t="shared" si="8"/>
        <v>0</v>
      </c>
      <c r="W18" s="138">
        <f t="shared" si="8"/>
        <v>0</v>
      </c>
      <c r="X18" s="85"/>
      <c r="Y18" s="122">
        <f t="shared" si="8"/>
        <v>0</v>
      </c>
    </row>
    <row r="19" spans="1:25">
      <c r="A19" s="570" t="s">
        <v>22</v>
      </c>
      <c r="B19" s="614" t="s">
        <v>45</v>
      </c>
      <c r="C19" s="354"/>
      <c r="D19" s="127" t="s">
        <v>49</v>
      </c>
      <c r="E19" s="571"/>
      <c r="F19" s="206"/>
      <c r="G19" s="249"/>
      <c r="H19" s="624"/>
      <c r="I19" s="625"/>
      <c r="J19" s="365"/>
      <c r="K19" s="171"/>
      <c r="L19" s="171"/>
      <c r="M19" s="171"/>
      <c r="N19" s="171"/>
      <c r="O19" s="171"/>
      <c r="P19" s="171"/>
      <c r="Q19" s="134">
        <f>SUM(J19:P19)</f>
        <v>0</v>
      </c>
      <c r="R19" s="619">
        <f>Q19+Q20</f>
        <v>142</v>
      </c>
      <c r="S19" s="371"/>
      <c r="T19" s="551"/>
      <c r="U19" s="551"/>
      <c r="V19" s="604"/>
      <c r="W19" s="632"/>
      <c r="X19" s="197"/>
      <c r="Y19" s="626"/>
    </row>
    <row r="20" spans="1:25" s="120" customFormat="1">
      <c r="A20" s="569"/>
      <c r="B20" s="573"/>
      <c r="C20" s="351"/>
      <c r="D20" s="126"/>
      <c r="E20" s="543"/>
      <c r="F20" s="205"/>
      <c r="G20" s="247"/>
      <c r="H20" s="621"/>
      <c r="I20" s="623"/>
      <c r="J20" s="365">
        <v>12</v>
      </c>
      <c r="K20" s="171">
        <v>12</v>
      </c>
      <c r="L20" s="171">
        <v>13</v>
      </c>
      <c r="M20" s="171">
        <v>12</v>
      </c>
      <c r="N20" s="171">
        <v>12</v>
      </c>
      <c r="O20" s="171"/>
      <c r="P20" s="171">
        <v>81</v>
      </c>
      <c r="Q20" s="129">
        <f t="shared" ref="Q20:Q26" si="10">SUM(J20:P20)</f>
        <v>142</v>
      </c>
      <c r="R20" s="588"/>
      <c r="S20" s="361"/>
      <c r="T20" s="550"/>
      <c r="U20" s="550"/>
      <c r="V20" s="605"/>
      <c r="W20" s="610"/>
      <c r="X20" s="194"/>
      <c r="Y20" s="602"/>
    </row>
    <row r="21" spans="1:25">
      <c r="A21" s="568" t="s">
        <v>23</v>
      </c>
      <c r="B21" s="607" t="s">
        <v>5</v>
      </c>
      <c r="C21" s="352"/>
      <c r="D21" s="125" t="s">
        <v>49</v>
      </c>
      <c r="E21" s="548"/>
      <c r="F21" s="204"/>
      <c r="G21" s="248"/>
      <c r="H21" s="620"/>
      <c r="I21" s="622"/>
      <c r="J21" s="365"/>
      <c r="K21" s="171"/>
      <c r="L21" s="171"/>
      <c r="M21" s="171"/>
      <c r="N21" s="171"/>
      <c r="O21" s="171"/>
      <c r="P21" s="171"/>
      <c r="Q21" s="129">
        <f t="shared" si="10"/>
        <v>0</v>
      </c>
      <c r="R21" s="586">
        <f t="shared" ref="R21" si="11">Q21+Q22</f>
        <v>117</v>
      </c>
      <c r="S21" s="363"/>
      <c r="T21" s="549"/>
      <c r="U21" s="549"/>
      <c r="V21" s="606"/>
      <c r="W21" s="609"/>
      <c r="X21" s="195"/>
      <c r="Y21" s="603"/>
    </row>
    <row r="22" spans="1:25" s="120" customFormat="1">
      <c r="A22" s="569"/>
      <c r="B22" s="608"/>
      <c r="C22" s="351"/>
      <c r="D22" s="125"/>
      <c r="E22" s="543"/>
      <c r="F22" s="205"/>
      <c r="G22" s="247"/>
      <c r="H22" s="621"/>
      <c r="I22" s="623"/>
      <c r="J22" s="365">
        <v>10</v>
      </c>
      <c r="K22" s="171">
        <v>6</v>
      </c>
      <c r="L22" s="171">
        <v>4</v>
      </c>
      <c r="M22" s="171">
        <v>15</v>
      </c>
      <c r="N22" s="171">
        <v>20</v>
      </c>
      <c r="O22" s="171">
        <v>13</v>
      </c>
      <c r="P22" s="171">
        <v>49</v>
      </c>
      <c r="Q22" s="129">
        <f t="shared" si="10"/>
        <v>117</v>
      </c>
      <c r="R22" s="588"/>
      <c r="S22" s="361"/>
      <c r="T22" s="550"/>
      <c r="U22" s="550"/>
      <c r="V22" s="605"/>
      <c r="W22" s="610"/>
      <c r="X22" s="194"/>
      <c r="Y22" s="602"/>
    </row>
    <row r="23" spans="1:25" ht="15.75" thickBot="1">
      <c r="A23" s="130"/>
      <c r="B23" s="580" t="s">
        <v>16</v>
      </c>
      <c r="C23" s="581"/>
      <c r="D23" s="582"/>
      <c r="E23" s="123">
        <f>SUM(E19:E21)</f>
        <v>0</v>
      </c>
      <c r="F23" s="123"/>
      <c r="G23" s="245"/>
      <c r="H23" s="138">
        <f t="shared" ref="H23:Y23" si="12">SUM(H19:H21)</f>
        <v>0</v>
      </c>
      <c r="I23" s="151">
        <f t="shared" si="12"/>
        <v>0</v>
      </c>
      <c r="J23" s="161">
        <f>SUM(J19:J22)</f>
        <v>22</v>
      </c>
      <c r="K23" s="86">
        <f>SUM(K19:K22)</f>
        <v>18</v>
      </c>
      <c r="L23" s="86">
        <f t="shared" ref="L23:P23" si="13">SUM(L19:L22)</f>
        <v>17</v>
      </c>
      <c r="M23" s="86">
        <f t="shared" si="13"/>
        <v>27</v>
      </c>
      <c r="N23" s="86">
        <f t="shared" si="13"/>
        <v>32</v>
      </c>
      <c r="O23" s="86">
        <f t="shared" si="13"/>
        <v>13</v>
      </c>
      <c r="P23" s="86">
        <f t="shared" si="13"/>
        <v>130</v>
      </c>
      <c r="Q23" s="163">
        <f t="shared" si="10"/>
        <v>259</v>
      </c>
      <c r="R23" s="122">
        <f>SUM(R19:R22)</f>
        <v>259</v>
      </c>
      <c r="S23" s="84"/>
      <c r="T23" s="84">
        <f t="shared" si="12"/>
        <v>0</v>
      </c>
      <c r="U23" s="123">
        <f t="shared" si="12"/>
        <v>0</v>
      </c>
      <c r="V23" s="123">
        <f t="shared" si="12"/>
        <v>0</v>
      </c>
      <c r="W23" s="138">
        <f t="shared" si="12"/>
        <v>0</v>
      </c>
      <c r="X23" s="85"/>
      <c r="Y23" s="122">
        <f t="shared" si="12"/>
        <v>0</v>
      </c>
    </row>
    <row r="24" spans="1:25" ht="16.5" customHeight="1">
      <c r="A24" s="568">
        <v>10</v>
      </c>
      <c r="B24" s="607" t="s">
        <v>20</v>
      </c>
      <c r="C24" s="352"/>
      <c r="D24" s="125" t="s">
        <v>49</v>
      </c>
      <c r="E24" s="548"/>
      <c r="F24" s="204"/>
      <c r="G24" s="248"/>
      <c r="H24" s="620"/>
      <c r="I24" s="622"/>
      <c r="J24" s="365"/>
      <c r="K24" s="171"/>
      <c r="L24" s="171"/>
      <c r="M24" s="171"/>
      <c r="N24" s="171"/>
      <c r="O24" s="171"/>
      <c r="P24" s="171"/>
      <c r="Q24" s="129">
        <f t="shared" si="10"/>
        <v>0</v>
      </c>
      <c r="R24" s="586">
        <f t="shared" ref="R24" si="14">Q24+Q25</f>
        <v>70</v>
      </c>
      <c r="S24" s="363"/>
      <c r="T24" s="549"/>
      <c r="U24" s="549"/>
      <c r="V24" s="606"/>
      <c r="W24" s="609"/>
      <c r="X24" s="195"/>
      <c r="Y24" s="603"/>
    </row>
    <row r="25" spans="1:25" s="120" customFormat="1">
      <c r="A25" s="569"/>
      <c r="B25" s="608"/>
      <c r="C25" s="351"/>
      <c r="D25" s="125"/>
      <c r="E25" s="543"/>
      <c r="F25" s="205"/>
      <c r="G25" s="247"/>
      <c r="H25" s="621"/>
      <c r="I25" s="623"/>
      <c r="J25" s="365">
        <v>17</v>
      </c>
      <c r="K25" s="171"/>
      <c r="L25" s="171"/>
      <c r="M25" s="171"/>
      <c r="N25" s="171">
        <v>25</v>
      </c>
      <c r="O25" s="171">
        <v>11</v>
      </c>
      <c r="P25" s="171">
        <v>17</v>
      </c>
      <c r="Q25" s="129">
        <f t="shared" si="10"/>
        <v>70</v>
      </c>
      <c r="R25" s="588"/>
      <c r="S25" s="361"/>
      <c r="T25" s="550"/>
      <c r="U25" s="550"/>
      <c r="V25" s="605"/>
      <c r="W25" s="610"/>
      <c r="X25" s="194"/>
      <c r="Y25" s="602"/>
    </row>
    <row r="26" spans="1:25" ht="15.75" thickBot="1">
      <c r="A26" s="130"/>
      <c r="B26" s="580" t="s">
        <v>16</v>
      </c>
      <c r="C26" s="581"/>
      <c r="D26" s="582"/>
      <c r="E26" s="123">
        <f>SUM(E24:E24)</f>
        <v>0</v>
      </c>
      <c r="F26" s="123"/>
      <c r="G26" s="245"/>
      <c r="H26" s="138">
        <f>SUM(H24:H24)</f>
        <v>0</v>
      </c>
      <c r="I26" s="151">
        <f>SUM(I24:I24)</f>
        <v>0</v>
      </c>
      <c r="J26" s="161">
        <f t="shared" ref="J26:P26" si="15">SUM(J24:J25)</f>
        <v>17</v>
      </c>
      <c r="K26" s="86">
        <f t="shared" si="15"/>
        <v>0</v>
      </c>
      <c r="L26" s="86">
        <f t="shared" si="15"/>
        <v>0</v>
      </c>
      <c r="M26" s="86">
        <f t="shared" si="15"/>
        <v>0</v>
      </c>
      <c r="N26" s="86">
        <f t="shared" si="15"/>
        <v>25</v>
      </c>
      <c r="O26" s="86">
        <f t="shared" si="15"/>
        <v>11</v>
      </c>
      <c r="P26" s="86">
        <f t="shared" si="15"/>
        <v>17</v>
      </c>
      <c r="Q26" s="163">
        <f t="shared" si="10"/>
        <v>70</v>
      </c>
      <c r="R26" s="122">
        <f>SUM(R24:R25)</f>
        <v>70</v>
      </c>
      <c r="S26" s="84"/>
      <c r="T26" s="84">
        <f>SUM(T24:T24)</f>
        <v>0</v>
      </c>
      <c r="U26" s="123">
        <f>SUM(U24:U24)</f>
        <v>0</v>
      </c>
      <c r="V26" s="123">
        <f>SUM(V24:V24)</f>
        <v>0</v>
      </c>
      <c r="W26" s="138">
        <f>SUM(W24:W24)</f>
        <v>0</v>
      </c>
      <c r="X26" s="85"/>
      <c r="Y26" s="122">
        <f>SUM(Y24:Y24)</f>
        <v>0</v>
      </c>
    </row>
    <row r="27" spans="1:25" ht="16.5" thickBot="1">
      <c r="A27" s="131"/>
      <c r="B27" s="135" t="s">
        <v>167</v>
      </c>
      <c r="C27" s="135"/>
      <c r="D27" s="135"/>
      <c r="E27" s="136">
        <f>E26+E23+E18+E11</f>
        <v>0</v>
      </c>
      <c r="F27" s="136"/>
      <c r="G27" s="87"/>
      <c r="H27" s="139">
        <f t="shared" ref="H27:W27" si="16">H26+H23+H18+H11</f>
        <v>0</v>
      </c>
      <c r="I27" s="152">
        <f t="shared" si="16"/>
        <v>0</v>
      </c>
      <c r="J27" s="139">
        <f t="shared" si="16"/>
        <v>151</v>
      </c>
      <c r="K27" s="140">
        <f t="shared" si="16"/>
        <v>111</v>
      </c>
      <c r="L27" s="140">
        <f t="shared" si="16"/>
        <v>126</v>
      </c>
      <c r="M27" s="140">
        <f t="shared" si="16"/>
        <v>167</v>
      </c>
      <c r="N27" s="140">
        <f t="shared" si="16"/>
        <v>210</v>
      </c>
      <c r="O27" s="140">
        <f t="shared" si="16"/>
        <v>125</v>
      </c>
      <c r="P27" s="140">
        <f t="shared" si="16"/>
        <v>371</v>
      </c>
      <c r="Q27" s="140">
        <f t="shared" si="16"/>
        <v>1261</v>
      </c>
      <c r="R27" s="157">
        <f t="shared" si="16"/>
        <v>1261</v>
      </c>
      <c r="S27" s="157"/>
      <c r="T27" s="157">
        <f t="shared" si="16"/>
        <v>0</v>
      </c>
      <c r="U27" s="136">
        <f t="shared" si="16"/>
        <v>0</v>
      </c>
      <c r="V27" s="136">
        <f t="shared" si="16"/>
        <v>0</v>
      </c>
      <c r="W27" s="141">
        <f t="shared" si="16"/>
        <v>0</v>
      </c>
      <c r="X27" s="192"/>
      <c r="Y27" s="137">
        <f>Y26+Y23+Y18+Y11</f>
        <v>0</v>
      </c>
    </row>
    <row r="28" spans="1:25" s="94" customFormat="1" ht="16.5" thickTop="1">
      <c r="A28" s="201"/>
      <c r="B28" s="202"/>
      <c r="C28" s="202"/>
      <c r="D28" s="202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</row>
    <row r="29" spans="1:25" s="94" customFormat="1" ht="15.75">
      <c r="A29" s="201"/>
      <c r="B29" s="202"/>
      <c r="C29" s="202"/>
      <c r="D29" s="202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</row>
    <row r="30" spans="1:25" s="94" customFormat="1" ht="15.75">
      <c r="A30" s="201"/>
      <c r="B30" s="202"/>
      <c r="C30" s="202"/>
      <c r="D30" s="202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</row>
    <row r="31" spans="1:25" s="94" customFormat="1" ht="15.75">
      <c r="A31" s="201"/>
      <c r="B31" s="202"/>
      <c r="C31" s="202"/>
      <c r="D31" s="202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</row>
    <row r="32" spans="1:25" s="94" customFormat="1" ht="15.75">
      <c r="A32" s="201"/>
      <c r="B32" s="202"/>
      <c r="C32" s="202"/>
      <c r="D32" s="202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</row>
    <row r="33" spans="1:25" s="94" customFormat="1" ht="15.75">
      <c r="A33" s="201"/>
      <c r="B33" s="202"/>
      <c r="C33" s="202"/>
      <c r="D33" s="202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25" s="94" customFormat="1" ht="15.75">
      <c r="A34" s="201"/>
      <c r="B34" s="202"/>
      <c r="C34" s="202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</row>
    <row r="35" spans="1:25" s="94" customFormat="1" ht="15.75">
      <c r="A35" s="201"/>
      <c r="B35" s="202"/>
      <c r="C35" s="202"/>
      <c r="D35" s="202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</row>
    <row r="36" spans="1:25" s="94" customFormat="1" ht="18">
      <c r="A36" s="617" t="s">
        <v>245</v>
      </c>
      <c r="B36" s="617"/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</row>
    <row r="37" spans="1:25" ht="17.25" customHeight="1" thickBot="1">
      <c r="A37" s="145"/>
      <c r="B37" s="142"/>
      <c r="C37" s="142"/>
      <c r="D37" s="145"/>
      <c r="E37" s="145"/>
      <c r="F37" s="145"/>
      <c r="G37" s="145"/>
      <c r="H37" s="146"/>
      <c r="I37" s="145"/>
      <c r="J37" s="145"/>
      <c r="K37" s="120"/>
      <c r="L37" s="120"/>
      <c r="M37" s="145"/>
      <c r="N37" s="145"/>
      <c r="O37" s="147" t="s">
        <v>173</v>
      </c>
      <c r="P37" s="147"/>
      <c r="Q37" s="147"/>
      <c r="R37" s="147"/>
      <c r="S37" s="147"/>
      <c r="T37" s="147"/>
      <c r="U37" s="145"/>
      <c r="V37" s="145"/>
      <c r="W37" s="187">
        <v>5</v>
      </c>
      <c r="X37" s="187"/>
    </row>
    <row r="38" spans="1:25" ht="15.75" customHeight="1" thickTop="1">
      <c r="A38" s="534" t="s">
        <v>165</v>
      </c>
      <c r="B38" s="553" t="s">
        <v>1</v>
      </c>
      <c r="C38" s="676" t="s">
        <v>213</v>
      </c>
      <c r="D38" s="556" t="s">
        <v>155</v>
      </c>
      <c r="E38" s="559" t="s">
        <v>196</v>
      </c>
      <c r="F38" s="544" t="s">
        <v>197</v>
      </c>
      <c r="G38" s="641" t="s">
        <v>34</v>
      </c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4"/>
      <c r="S38" s="589" t="s">
        <v>218</v>
      </c>
      <c r="T38" s="589" t="s">
        <v>35</v>
      </c>
      <c r="U38" s="592" t="s">
        <v>199</v>
      </c>
      <c r="V38" s="595" t="s">
        <v>200</v>
      </c>
      <c r="W38" s="598" t="s">
        <v>261</v>
      </c>
      <c r="X38" s="636" t="s">
        <v>181</v>
      </c>
      <c r="Y38" s="577" t="s">
        <v>3</v>
      </c>
    </row>
    <row r="39" spans="1:25" ht="15" customHeight="1">
      <c r="A39" s="552"/>
      <c r="B39" s="554"/>
      <c r="C39" s="677"/>
      <c r="D39" s="557"/>
      <c r="E39" s="545"/>
      <c r="F39" s="545"/>
      <c r="G39" s="639" t="s">
        <v>51</v>
      </c>
      <c r="H39" s="640"/>
      <c r="I39" s="642" t="s">
        <v>198</v>
      </c>
      <c r="J39" s="166" t="s">
        <v>38</v>
      </c>
      <c r="K39" s="167" t="s">
        <v>39</v>
      </c>
      <c r="L39" s="167" t="s">
        <v>40</v>
      </c>
      <c r="M39" s="167" t="s">
        <v>41</v>
      </c>
      <c r="N39" s="167" t="s">
        <v>42</v>
      </c>
      <c r="O39" s="168" t="s">
        <v>43</v>
      </c>
      <c r="P39" s="167" t="s">
        <v>44</v>
      </c>
      <c r="Q39" s="80" t="s">
        <v>175</v>
      </c>
      <c r="R39" s="150" t="s">
        <v>176</v>
      </c>
      <c r="S39" s="646"/>
      <c r="T39" s="590"/>
      <c r="U39" s="593"/>
      <c r="V39" s="596"/>
      <c r="W39" s="599"/>
      <c r="X39" s="637"/>
      <c r="Y39" s="578"/>
    </row>
    <row r="40" spans="1:25" ht="34.5" customHeight="1" thickBot="1">
      <c r="A40" s="535"/>
      <c r="B40" s="555"/>
      <c r="C40" s="678"/>
      <c r="D40" s="558"/>
      <c r="E40" s="560"/>
      <c r="F40" s="546"/>
      <c r="G40" s="312" t="s">
        <v>189</v>
      </c>
      <c r="H40" s="313" t="s">
        <v>204</v>
      </c>
      <c r="I40" s="643"/>
      <c r="J40" s="83">
        <v>1</v>
      </c>
      <c r="K40" s="121">
        <v>2</v>
      </c>
      <c r="L40" s="121">
        <v>3</v>
      </c>
      <c r="M40" s="121">
        <v>4</v>
      </c>
      <c r="N40" s="121">
        <v>5</v>
      </c>
      <c r="O40" s="121">
        <v>6</v>
      </c>
      <c r="P40" s="3">
        <v>7</v>
      </c>
      <c r="Q40" s="3" t="s">
        <v>66</v>
      </c>
      <c r="R40" s="162" t="s">
        <v>188</v>
      </c>
      <c r="S40" s="647"/>
      <c r="T40" s="591"/>
      <c r="U40" s="594"/>
      <c r="V40" s="597"/>
      <c r="W40" s="600"/>
      <c r="X40" s="638"/>
      <c r="Y40" s="633"/>
    </row>
    <row r="41" spans="1:25" ht="18" customHeight="1" thickTop="1">
      <c r="A41" s="574" t="s">
        <v>4</v>
      </c>
      <c r="B41" s="575" t="s">
        <v>18</v>
      </c>
      <c r="C41" s="679" t="s">
        <v>17</v>
      </c>
      <c r="D41" s="124" t="s">
        <v>50</v>
      </c>
      <c r="E41" s="576">
        <v>850</v>
      </c>
      <c r="F41" s="547">
        <v>0</v>
      </c>
      <c r="G41" s="561">
        <v>1000</v>
      </c>
      <c r="H41" s="585">
        <v>1000</v>
      </c>
      <c r="I41" s="644">
        <v>800</v>
      </c>
      <c r="J41" s="159">
        <f>J5*5</f>
        <v>110</v>
      </c>
      <c r="K41" s="153">
        <f t="shared" ref="K41:P41" si="17">K5*5</f>
        <v>110</v>
      </c>
      <c r="L41" s="153">
        <f t="shared" si="17"/>
        <v>110</v>
      </c>
      <c r="M41" s="153">
        <f t="shared" si="17"/>
        <v>110</v>
      </c>
      <c r="N41" s="153">
        <f t="shared" si="17"/>
        <v>110</v>
      </c>
      <c r="O41" s="153">
        <f t="shared" si="17"/>
        <v>0</v>
      </c>
      <c r="P41" s="153">
        <f t="shared" si="17"/>
        <v>95</v>
      </c>
      <c r="Q41" s="153">
        <f>SUM(J41:P41)</f>
        <v>645</v>
      </c>
      <c r="R41" s="585">
        <f>Q41+Q42</f>
        <v>645</v>
      </c>
      <c r="S41" s="547"/>
      <c r="T41" s="627">
        <v>500</v>
      </c>
      <c r="U41" s="576">
        <v>0</v>
      </c>
      <c r="V41" s="629">
        <f>E41+F41+G41+H41+I41+R41+S41+T41+U41</f>
        <v>4795</v>
      </c>
      <c r="W41" s="630">
        <f>V41*45.44</f>
        <v>217884.79999999999</v>
      </c>
      <c r="X41" s="199">
        <f>W47/3</f>
        <v>253706.66666666666</v>
      </c>
      <c r="Y41" s="634">
        <f>X42/12</f>
        <v>21142.222222222223</v>
      </c>
    </row>
    <row r="42" spans="1:25" ht="18" customHeight="1">
      <c r="A42" s="569"/>
      <c r="B42" s="573"/>
      <c r="C42" s="675"/>
      <c r="D42" s="211" t="s">
        <v>49</v>
      </c>
      <c r="E42" s="550"/>
      <c r="F42" s="543"/>
      <c r="G42" s="562"/>
      <c r="H42" s="588"/>
      <c r="I42" s="645"/>
      <c r="J42" s="160">
        <f t="shared" ref="J42:P46" si="18">J6*5</f>
        <v>0</v>
      </c>
      <c r="K42" s="155">
        <f t="shared" si="18"/>
        <v>0</v>
      </c>
      <c r="L42" s="155">
        <f t="shared" si="18"/>
        <v>0</v>
      </c>
      <c r="M42" s="155">
        <f t="shared" si="18"/>
        <v>0</v>
      </c>
      <c r="N42" s="155">
        <f t="shared" si="18"/>
        <v>0</v>
      </c>
      <c r="O42" s="155">
        <f t="shared" si="18"/>
        <v>0</v>
      </c>
      <c r="P42" s="155">
        <f t="shared" si="18"/>
        <v>0</v>
      </c>
      <c r="Q42" s="155">
        <f>SUM(J42:P42)</f>
        <v>0</v>
      </c>
      <c r="R42" s="586"/>
      <c r="S42" s="543"/>
      <c r="T42" s="628"/>
      <c r="U42" s="550"/>
      <c r="V42" s="629"/>
      <c r="W42" s="631"/>
      <c r="X42" s="219">
        <f>X41</f>
        <v>253706.66666666666</v>
      </c>
      <c r="Y42" s="635"/>
    </row>
    <row r="43" spans="1:25" ht="18" customHeight="1">
      <c r="A43" s="568" t="s">
        <v>7</v>
      </c>
      <c r="B43" s="572" t="s">
        <v>46</v>
      </c>
      <c r="C43" s="680" t="s">
        <v>26</v>
      </c>
      <c r="D43" s="125" t="s">
        <v>50</v>
      </c>
      <c r="E43" s="549">
        <v>700</v>
      </c>
      <c r="F43" s="548">
        <v>0</v>
      </c>
      <c r="G43" s="563">
        <v>1100</v>
      </c>
      <c r="H43" s="587">
        <v>300</v>
      </c>
      <c r="I43" s="660">
        <v>800</v>
      </c>
      <c r="J43" s="160">
        <f t="shared" si="18"/>
        <v>120</v>
      </c>
      <c r="K43" s="155">
        <f t="shared" si="18"/>
        <v>100</v>
      </c>
      <c r="L43" s="155">
        <f t="shared" si="18"/>
        <v>125</v>
      </c>
      <c r="M43" s="155">
        <f t="shared" si="18"/>
        <v>160</v>
      </c>
      <c r="N43" s="155">
        <f t="shared" si="18"/>
        <v>235</v>
      </c>
      <c r="O43" s="155">
        <f t="shared" si="18"/>
        <v>275</v>
      </c>
      <c r="P43" s="155">
        <f t="shared" si="18"/>
        <v>405</v>
      </c>
      <c r="Q43" s="155">
        <f t="shared" ref="Q43:Q46" si="19">SUM(J43:P43)</f>
        <v>1420</v>
      </c>
      <c r="R43" s="587">
        <f t="shared" ref="R43" si="20">Q43+Q44</f>
        <v>1420</v>
      </c>
      <c r="S43" s="548"/>
      <c r="T43" s="654">
        <v>500</v>
      </c>
      <c r="U43" s="549">
        <v>0</v>
      </c>
      <c r="V43" s="606">
        <f>E43+F43+G43+H43+I43+R43+S43+T43+U43</f>
        <v>4820</v>
      </c>
      <c r="W43" s="631">
        <f t="shared" ref="W43" si="21">V43*45.44</f>
        <v>219020.79999999999</v>
      </c>
      <c r="X43" s="198">
        <f>W47/3</f>
        <v>253706.66666666666</v>
      </c>
      <c r="Y43" s="635">
        <f t="shared" ref="Y43" si="22">X44/12</f>
        <v>19028</v>
      </c>
    </row>
    <row r="44" spans="1:25" ht="18" customHeight="1">
      <c r="A44" s="569"/>
      <c r="B44" s="573"/>
      <c r="C44" s="675"/>
      <c r="D44" s="211" t="s">
        <v>49</v>
      </c>
      <c r="E44" s="550"/>
      <c r="F44" s="543"/>
      <c r="G44" s="562"/>
      <c r="H44" s="588"/>
      <c r="I44" s="645"/>
      <c r="J44" s="160">
        <f t="shared" si="18"/>
        <v>0</v>
      </c>
      <c r="K44" s="155">
        <f t="shared" si="18"/>
        <v>0</v>
      </c>
      <c r="L44" s="155">
        <f t="shared" si="18"/>
        <v>0</v>
      </c>
      <c r="M44" s="155">
        <f t="shared" si="18"/>
        <v>0</v>
      </c>
      <c r="N44" s="155">
        <f t="shared" si="18"/>
        <v>0</v>
      </c>
      <c r="O44" s="155">
        <f t="shared" si="18"/>
        <v>0</v>
      </c>
      <c r="P44" s="155">
        <f t="shared" si="18"/>
        <v>0</v>
      </c>
      <c r="Q44" s="155">
        <f t="shared" si="19"/>
        <v>0</v>
      </c>
      <c r="R44" s="588"/>
      <c r="S44" s="543"/>
      <c r="T44" s="628"/>
      <c r="U44" s="550"/>
      <c r="V44" s="605"/>
      <c r="W44" s="631"/>
      <c r="X44" s="219">
        <f>X43-(X43/100*10)</f>
        <v>228336</v>
      </c>
      <c r="Y44" s="635"/>
    </row>
    <row r="45" spans="1:25" ht="18" customHeight="1">
      <c r="A45" s="568" t="s">
        <v>8</v>
      </c>
      <c r="B45" s="607" t="s">
        <v>13</v>
      </c>
      <c r="C45" s="680" t="s">
        <v>6</v>
      </c>
      <c r="D45" s="126" t="s">
        <v>50</v>
      </c>
      <c r="E45" s="549">
        <v>1500</v>
      </c>
      <c r="F45" s="548">
        <v>0</v>
      </c>
      <c r="G45" s="563">
        <v>1300</v>
      </c>
      <c r="H45" s="587">
        <v>2000</v>
      </c>
      <c r="I45" s="660">
        <v>800</v>
      </c>
      <c r="J45" s="160">
        <f t="shared" si="18"/>
        <v>130</v>
      </c>
      <c r="K45" s="155">
        <f t="shared" si="18"/>
        <v>50</v>
      </c>
      <c r="L45" s="155">
        <f t="shared" si="18"/>
        <v>100</v>
      </c>
      <c r="M45" s="155">
        <f t="shared" si="18"/>
        <v>110</v>
      </c>
      <c r="N45" s="155">
        <f t="shared" si="18"/>
        <v>180</v>
      </c>
      <c r="O45" s="155">
        <f t="shared" si="18"/>
        <v>95</v>
      </c>
      <c r="P45" s="155">
        <f t="shared" si="18"/>
        <v>370</v>
      </c>
      <c r="Q45" s="155">
        <f t="shared" si="19"/>
        <v>1035</v>
      </c>
      <c r="R45" s="586">
        <f t="shared" ref="R45" si="23">Q45+Q46</f>
        <v>1035</v>
      </c>
      <c r="S45" s="548"/>
      <c r="T45" s="654">
        <v>500</v>
      </c>
      <c r="U45" s="549">
        <v>0</v>
      </c>
      <c r="V45" s="606">
        <f>E45+F45+G45+H45+I45+R45+S45+T45+U45</f>
        <v>7135</v>
      </c>
      <c r="W45" s="610">
        <f t="shared" ref="W45" si="24">V45*45.44</f>
        <v>324214.39999999997</v>
      </c>
      <c r="X45" s="198">
        <f>W47/3</f>
        <v>253706.66666666666</v>
      </c>
      <c r="Y45" s="602">
        <f t="shared" ref="Y45" si="25">X46/12</f>
        <v>23256.444444444442</v>
      </c>
    </row>
    <row r="46" spans="1:25" ht="18" customHeight="1">
      <c r="A46" s="569"/>
      <c r="B46" s="608"/>
      <c r="C46" s="675"/>
      <c r="D46" s="211" t="s">
        <v>49</v>
      </c>
      <c r="E46" s="550"/>
      <c r="F46" s="543"/>
      <c r="G46" s="562"/>
      <c r="H46" s="588"/>
      <c r="I46" s="645"/>
      <c r="J46" s="160">
        <f t="shared" si="18"/>
        <v>0</v>
      </c>
      <c r="K46" s="155">
        <f t="shared" si="18"/>
        <v>0</v>
      </c>
      <c r="L46" s="155">
        <f t="shared" si="18"/>
        <v>0</v>
      </c>
      <c r="M46" s="155">
        <f t="shared" si="18"/>
        <v>0</v>
      </c>
      <c r="N46" s="155">
        <f t="shared" si="18"/>
        <v>0</v>
      </c>
      <c r="O46" s="155">
        <f t="shared" si="18"/>
        <v>0</v>
      </c>
      <c r="P46" s="155">
        <f t="shared" si="18"/>
        <v>0</v>
      </c>
      <c r="Q46" s="155">
        <f t="shared" si="19"/>
        <v>0</v>
      </c>
      <c r="R46" s="588"/>
      <c r="S46" s="543"/>
      <c r="T46" s="628"/>
      <c r="U46" s="550"/>
      <c r="V46" s="605"/>
      <c r="W46" s="631"/>
      <c r="X46" s="219">
        <f>X45+(X45/100*10)</f>
        <v>279077.33333333331</v>
      </c>
      <c r="Y46" s="635"/>
    </row>
    <row r="47" spans="1:25" ht="15.75" thickBot="1">
      <c r="A47" s="130"/>
      <c r="B47" s="580" t="s">
        <v>16</v>
      </c>
      <c r="C47" s="581"/>
      <c r="D47" s="582"/>
      <c r="E47" s="123">
        <f>SUM(E41:E45)</f>
        <v>3050</v>
      </c>
      <c r="F47" s="138">
        <f t="shared" ref="F47:I47" si="26">SUM(F41:F45)</f>
        <v>0</v>
      </c>
      <c r="G47" s="138">
        <f t="shared" si="26"/>
        <v>3400</v>
      </c>
      <c r="H47" s="122">
        <f t="shared" si="26"/>
        <v>3300</v>
      </c>
      <c r="I47" s="84">
        <f t="shared" si="26"/>
        <v>2400</v>
      </c>
      <c r="J47" s="368">
        <f>SUM(J41:J46)</f>
        <v>360</v>
      </c>
      <c r="K47" s="369">
        <f t="shared" ref="K47:P47" si="27">SUM(K41:K46)</f>
        <v>260</v>
      </c>
      <c r="L47" s="369">
        <f t="shared" si="27"/>
        <v>335</v>
      </c>
      <c r="M47" s="369">
        <f t="shared" si="27"/>
        <v>380</v>
      </c>
      <c r="N47" s="369">
        <f t="shared" si="27"/>
        <v>525</v>
      </c>
      <c r="O47" s="369">
        <f t="shared" si="27"/>
        <v>370</v>
      </c>
      <c r="P47" s="369">
        <f t="shared" si="27"/>
        <v>870</v>
      </c>
      <c r="Q47" s="307">
        <f t="shared" ref="Q47" si="28">SUM(J47:P47)</f>
        <v>3100</v>
      </c>
      <c r="R47" s="122">
        <f>SUM(R41:R46)</f>
        <v>3100</v>
      </c>
      <c r="S47" s="84"/>
      <c r="T47" s="84">
        <f t="shared" ref="T47:Y47" si="29">SUM(T41:T45)</f>
        <v>1500</v>
      </c>
      <c r="U47" s="123">
        <f t="shared" si="29"/>
        <v>0</v>
      </c>
      <c r="V47" s="123">
        <f t="shared" si="29"/>
        <v>16750</v>
      </c>
      <c r="W47" s="471">
        <f t="shared" si="29"/>
        <v>761120</v>
      </c>
      <c r="X47" s="85">
        <f>SUM(X45+X43+X41)</f>
        <v>761120</v>
      </c>
      <c r="Y47" s="122">
        <f t="shared" si="29"/>
        <v>63426.666666666657</v>
      </c>
    </row>
    <row r="48" spans="1:25" ht="14.25" customHeight="1">
      <c r="A48" s="570" t="s">
        <v>10</v>
      </c>
      <c r="B48" s="614" t="s">
        <v>183</v>
      </c>
      <c r="C48" s="674" t="s">
        <v>6</v>
      </c>
      <c r="D48" s="127" t="s">
        <v>50</v>
      </c>
      <c r="E48" s="661">
        <v>700</v>
      </c>
      <c r="F48" s="566">
        <v>0</v>
      </c>
      <c r="G48" s="564">
        <v>4400</v>
      </c>
      <c r="H48" s="662">
        <v>2000</v>
      </c>
      <c r="I48" s="657">
        <v>750</v>
      </c>
      <c r="J48" s="286">
        <f>J12*5</f>
        <v>60</v>
      </c>
      <c r="K48" s="214">
        <f t="shared" ref="K48:P48" si="30">K12*5</f>
        <v>85</v>
      </c>
      <c r="L48" s="214">
        <f t="shared" si="30"/>
        <v>75</v>
      </c>
      <c r="M48" s="214">
        <f t="shared" si="30"/>
        <v>90</v>
      </c>
      <c r="N48" s="214">
        <f t="shared" si="30"/>
        <v>85</v>
      </c>
      <c r="O48" s="214">
        <f t="shared" si="30"/>
        <v>0</v>
      </c>
      <c r="P48" s="214">
        <f t="shared" si="30"/>
        <v>0</v>
      </c>
      <c r="Q48" s="214">
        <f>SUM(J48:P48)</f>
        <v>395</v>
      </c>
      <c r="R48" s="586">
        <f>Q48+Q49</f>
        <v>395</v>
      </c>
      <c r="S48" s="542"/>
      <c r="T48" s="551">
        <v>500</v>
      </c>
      <c r="U48" s="551">
        <v>200</v>
      </c>
      <c r="V48" s="605">
        <f>E48+F48+G48+H48+I48+R48+S48+T48+U48</f>
        <v>8945</v>
      </c>
      <c r="W48" s="673">
        <f>V48*45.44</f>
        <v>406460.8</v>
      </c>
      <c r="X48" s="194"/>
      <c r="Y48" s="618">
        <f>W48/12</f>
        <v>33871.73333333333</v>
      </c>
    </row>
    <row r="49" spans="1:25" ht="14.25" customHeight="1">
      <c r="A49" s="569"/>
      <c r="B49" s="573"/>
      <c r="C49" s="675"/>
      <c r="D49" s="211" t="s">
        <v>49</v>
      </c>
      <c r="E49" s="550"/>
      <c r="F49" s="567"/>
      <c r="G49" s="565"/>
      <c r="H49" s="663"/>
      <c r="I49" s="658"/>
      <c r="J49" s="367">
        <f>J13*5</f>
        <v>0</v>
      </c>
      <c r="K49" s="367">
        <f t="shared" ref="K49:P49" si="31">K13*5</f>
        <v>0</v>
      </c>
      <c r="L49" s="367">
        <f t="shared" si="31"/>
        <v>0</v>
      </c>
      <c r="M49" s="367">
        <f t="shared" si="31"/>
        <v>0</v>
      </c>
      <c r="N49" s="367">
        <f t="shared" si="31"/>
        <v>0</v>
      </c>
      <c r="O49" s="367">
        <f t="shared" si="31"/>
        <v>0</v>
      </c>
      <c r="P49" s="367">
        <f t="shared" si="31"/>
        <v>0</v>
      </c>
      <c r="Q49" s="155">
        <f>SUM(J49:P49)</f>
        <v>0</v>
      </c>
      <c r="R49" s="586"/>
      <c r="S49" s="543"/>
      <c r="T49" s="550"/>
      <c r="U49" s="550"/>
      <c r="V49" s="629"/>
      <c r="W49" s="631"/>
      <c r="X49" s="194">
        <f t="shared" ref="X49:X52" si="32">W48</f>
        <v>406460.8</v>
      </c>
      <c r="Y49" s="602"/>
    </row>
    <row r="50" spans="1:25" ht="14.25" customHeight="1">
      <c r="A50" s="568" t="s">
        <v>12</v>
      </c>
      <c r="B50" s="572" t="s">
        <v>184</v>
      </c>
      <c r="C50" s="680" t="s">
        <v>6</v>
      </c>
      <c r="D50" s="125" t="s">
        <v>50</v>
      </c>
      <c r="E50" s="549">
        <v>700</v>
      </c>
      <c r="F50" s="665">
        <v>450</v>
      </c>
      <c r="G50" s="564">
        <v>4550</v>
      </c>
      <c r="H50" s="664">
        <v>2000</v>
      </c>
      <c r="I50" s="667">
        <v>60</v>
      </c>
      <c r="J50" s="367">
        <f t="shared" ref="J50" si="33">J14*5</f>
        <v>45</v>
      </c>
      <c r="K50" s="367">
        <f t="shared" ref="K50:P50" si="34">K14*5</f>
        <v>45</v>
      </c>
      <c r="L50" s="367">
        <f t="shared" si="34"/>
        <v>45</v>
      </c>
      <c r="M50" s="367">
        <f t="shared" si="34"/>
        <v>85</v>
      </c>
      <c r="N50" s="367">
        <f t="shared" si="34"/>
        <v>55</v>
      </c>
      <c r="O50" s="367">
        <f t="shared" si="34"/>
        <v>50</v>
      </c>
      <c r="P50" s="367">
        <f t="shared" si="34"/>
        <v>60</v>
      </c>
      <c r="Q50" s="155">
        <f t="shared" ref="Q50:Q53" si="35">SUM(J50:P50)</f>
        <v>385</v>
      </c>
      <c r="R50" s="587">
        <f t="shared" ref="R50" si="36">Q50+Q51</f>
        <v>385</v>
      </c>
      <c r="S50" s="549">
        <v>185</v>
      </c>
      <c r="T50" s="549">
        <v>500</v>
      </c>
      <c r="U50" s="549">
        <v>250</v>
      </c>
      <c r="V50" s="629">
        <f>E50+F50+G50+H50+I50+R50+S50+T50+U50</f>
        <v>9080</v>
      </c>
      <c r="W50" s="631">
        <f t="shared" ref="W50" si="37">V50*45.44</f>
        <v>412595.19999999995</v>
      </c>
      <c r="X50" s="194">
        <f t="shared" si="32"/>
        <v>0</v>
      </c>
      <c r="Y50" s="618">
        <f t="shared" ref="Y50" si="38">W50/12</f>
        <v>34382.933333333327</v>
      </c>
    </row>
    <row r="51" spans="1:25" ht="14.25" customHeight="1">
      <c r="A51" s="569"/>
      <c r="B51" s="573"/>
      <c r="C51" s="675"/>
      <c r="D51" s="211" t="s">
        <v>49</v>
      </c>
      <c r="E51" s="550"/>
      <c r="F51" s="666"/>
      <c r="G51" s="565"/>
      <c r="H51" s="663"/>
      <c r="I51" s="658"/>
      <c r="J51" s="367">
        <f t="shared" ref="J51" si="39">J15*5</f>
        <v>0</v>
      </c>
      <c r="K51" s="367">
        <f t="shared" ref="K51:P51" si="40">K15*5</f>
        <v>0</v>
      </c>
      <c r="L51" s="367">
        <f t="shared" si="40"/>
        <v>0</v>
      </c>
      <c r="M51" s="367">
        <f t="shared" si="40"/>
        <v>0</v>
      </c>
      <c r="N51" s="367">
        <f t="shared" si="40"/>
        <v>0</v>
      </c>
      <c r="O51" s="367">
        <f t="shared" si="40"/>
        <v>0</v>
      </c>
      <c r="P51" s="367">
        <f t="shared" si="40"/>
        <v>0</v>
      </c>
      <c r="Q51" s="155">
        <f t="shared" si="35"/>
        <v>0</v>
      </c>
      <c r="R51" s="588"/>
      <c r="S51" s="550"/>
      <c r="T51" s="550"/>
      <c r="U51" s="550"/>
      <c r="V51" s="629"/>
      <c r="W51" s="631"/>
      <c r="X51" s="194">
        <f t="shared" si="32"/>
        <v>412595.19999999995</v>
      </c>
      <c r="Y51" s="602"/>
    </row>
    <row r="52" spans="1:25" ht="14.25" customHeight="1">
      <c r="A52" s="568" t="s">
        <v>14</v>
      </c>
      <c r="B52" s="615" t="s">
        <v>216</v>
      </c>
      <c r="C52" s="681" t="s">
        <v>6</v>
      </c>
      <c r="D52" s="128" t="s">
        <v>50</v>
      </c>
      <c r="E52" s="549">
        <v>850</v>
      </c>
      <c r="F52" s="659">
        <v>0</v>
      </c>
      <c r="G52" s="564">
        <v>5200</v>
      </c>
      <c r="H52" s="664">
        <v>2000</v>
      </c>
      <c r="I52" s="667">
        <v>250</v>
      </c>
      <c r="J52" s="367">
        <f t="shared" ref="J52" si="41">J16*5</f>
        <v>95</v>
      </c>
      <c r="K52" s="367">
        <f t="shared" ref="K52:P52" si="42">K16*5</f>
        <v>75</v>
      </c>
      <c r="L52" s="367">
        <f t="shared" si="42"/>
        <v>90</v>
      </c>
      <c r="M52" s="367">
        <f t="shared" si="42"/>
        <v>145</v>
      </c>
      <c r="N52" s="367">
        <f t="shared" si="42"/>
        <v>100</v>
      </c>
      <c r="O52" s="367">
        <f t="shared" si="42"/>
        <v>85</v>
      </c>
      <c r="P52" s="367">
        <f t="shared" si="42"/>
        <v>190</v>
      </c>
      <c r="Q52" s="155">
        <f t="shared" si="35"/>
        <v>780</v>
      </c>
      <c r="R52" s="586">
        <f t="shared" ref="R52" si="43">Q52+Q53</f>
        <v>780</v>
      </c>
      <c r="S52" s="549">
        <v>185</v>
      </c>
      <c r="T52" s="549">
        <v>750</v>
      </c>
      <c r="U52" s="549">
        <v>200</v>
      </c>
      <c r="V52" s="629">
        <f>E52+F52+G52+H52+I52+R52+S52+T52+U52</f>
        <v>10215</v>
      </c>
      <c r="W52" s="610">
        <f t="shared" ref="W52" si="44">V52*45.44</f>
        <v>464169.6</v>
      </c>
      <c r="X52" s="194">
        <f t="shared" si="32"/>
        <v>0</v>
      </c>
      <c r="Y52" s="618">
        <f t="shared" ref="Y52" si="45">W52/12</f>
        <v>38680.799999999996</v>
      </c>
    </row>
    <row r="53" spans="1:25" ht="14.25" customHeight="1">
      <c r="A53" s="569"/>
      <c r="B53" s="616"/>
      <c r="C53" s="682"/>
      <c r="D53" s="211" t="s">
        <v>49</v>
      </c>
      <c r="E53" s="550"/>
      <c r="F53" s="567"/>
      <c r="G53" s="565"/>
      <c r="H53" s="663"/>
      <c r="I53" s="658"/>
      <c r="J53" s="367">
        <f t="shared" ref="J53" si="46">J17*5</f>
        <v>0</v>
      </c>
      <c r="K53" s="367">
        <f t="shared" ref="K53:P53" si="47">K17*5</f>
        <v>0</v>
      </c>
      <c r="L53" s="367">
        <f t="shared" si="47"/>
        <v>0</v>
      </c>
      <c r="M53" s="367">
        <f t="shared" si="47"/>
        <v>0</v>
      </c>
      <c r="N53" s="367">
        <f t="shared" si="47"/>
        <v>0</v>
      </c>
      <c r="O53" s="367">
        <f t="shared" si="47"/>
        <v>0</v>
      </c>
      <c r="P53" s="367">
        <f t="shared" si="47"/>
        <v>0</v>
      </c>
      <c r="Q53" s="155">
        <f t="shared" si="35"/>
        <v>0</v>
      </c>
      <c r="R53" s="588"/>
      <c r="S53" s="550"/>
      <c r="T53" s="550"/>
      <c r="U53" s="550"/>
      <c r="V53" s="629"/>
      <c r="W53" s="631"/>
      <c r="X53" s="194">
        <f>W52</f>
        <v>464169.6</v>
      </c>
      <c r="Y53" s="602"/>
    </row>
    <row r="54" spans="1:25" ht="15.75" thickBot="1">
      <c r="A54" s="130"/>
      <c r="B54" s="580" t="s">
        <v>16</v>
      </c>
      <c r="C54" s="581"/>
      <c r="D54" s="582"/>
      <c r="E54" s="123">
        <f>SUM(E48:E52)</f>
        <v>2250</v>
      </c>
      <c r="F54" s="123">
        <f>SUM(F48:F52)</f>
        <v>450</v>
      </c>
      <c r="G54" s="138">
        <f t="shared" ref="G54:I54" si="48">SUM(G48:G52)</f>
        <v>14150</v>
      </c>
      <c r="H54" s="122">
        <f t="shared" si="48"/>
        <v>6000</v>
      </c>
      <c r="I54" s="84">
        <f t="shared" si="48"/>
        <v>1060</v>
      </c>
      <c r="J54" s="212">
        <f>SUM(J48:J53)</f>
        <v>200</v>
      </c>
      <c r="K54" s="213">
        <f t="shared" ref="K54" si="49">SUM(K48:K53)</f>
        <v>205</v>
      </c>
      <c r="L54" s="213">
        <f t="shared" ref="L54" si="50">SUM(L48:L53)</f>
        <v>210</v>
      </c>
      <c r="M54" s="213">
        <f t="shared" ref="M54" si="51">SUM(M48:M53)</f>
        <v>320</v>
      </c>
      <c r="N54" s="213">
        <f t="shared" ref="N54" si="52">SUM(N48:N53)</f>
        <v>240</v>
      </c>
      <c r="O54" s="213">
        <f t="shared" ref="O54" si="53">SUM(O48:O53)</f>
        <v>135</v>
      </c>
      <c r="P54" s="213">
        <f t="shared" ref="P54" si="54">SUM(P48:P53)</f>
        <v>250</v>
      </c>
      <c r="Q54" s="306">
        <f t="shared" ref="Q54" si="55">SUM(J54:P54)</f>
        <v>1560</v>
      </c>
      <c r="R54" s="122">
        <f>SUM(R48:R53)</f>
        <v>1560</v>
      </c>
      <c r="S54" s="122">
        <f>SUM(S48:S53)</f>
        <v>370</v>
      </c>
      <c r="T54" s="84">
        <f t="shared" ref="T54:Y54" si="56">SUM(T48:T52)</f>
        <v>1750</v>
      </c>
      <c r="U54" s="123">
        <f t="shared" si="56"/>
        <v>650</v>
      </c>
      <c r="V54" s="123">
        <f t="shared" si="56"/>
        <v>28240</v>
      </c>
      <c r="W54" s="138">
        <f t="shared" si="56"/>
        <v>1283225.6000000001</v>
      </c>
      <c r="X54" s="85">
        <f>X53+X51+X49</f>
        <v>1283225.5999999999</v>
      </c>
      <c r="Y54" s="122">
        <f t="shared" si="56"/>
        <v>106935.46666666665</v>
      </c>
    </row>
    <row r="55" spans="1:25" ht="14.25" customHeight="1">
      <c r="A55" s="570" t="s">
        <v>22</v>
      </c>
      <c r="B55" s="614" t="s">
        <v>45</v>
      </c>
      <c r="C55" s="674" t="s">
        <v>17</v>
      </c>
      <c r="D55" s="127" t="s">
        <v>50</v>
      </c>
      <c r="E55" s="661">
        <v>700</v>
      </c>
      <c r="F55" s="648">
        <v>0</v>
      </c>
      <c r="G55" s="655">
        <v>2200</v>
      </c>
      <c r="H55" s="619">
        <v>1500</v>
      </c>
      <c r="I55" s="671">
        <v>60</v>
      </c>
      <c r="J55" s="366">
        <f t="shared" ref="J55:P55" si="57">J19*5</f>
        <v>0</v>
      </c>
      <c r="K55" s="154">
        <f t="shared" si="57"/>
        <v>0</v>
      </c>
      <c r="L55" s="154">
        <f t="shared" si="57"/>
        <v>0</v>
      </c>
      <c r="M55" s="154">
        <f t="shared" si="57"/>
        <v>0</v>
      </c>
      <c r="N55" s="154">
        <f t="shared" si="57"/>
        <v>0</v>
      </c>
      <c r="O55" s="154">
        <f t="shared" si="57"/>
        <v>0</v>
      </c>
      <c r="P55" s="154">
        <f t="shared" si="57"/>
        <v>0</v>
      </c>
      <c r="Q55" s="154">
        <f t="shared" ref="Q55:Q58" si="58">SUM(J55:P55)</f>
        <v>0</v>
      </c>
      <c r="R55" s="588">
        <f>Q55+Q56</f>
        <v>710</v>
      </c>
      <c r="S55" s="551">
        <v>185</v>
      </c>
      <c r="T55" s="672">
        <v>500</v>
      </c>
      <c r="U55" s="551">
        <v>0</v>
      </c>
      <c r="V55" s="629">
        <f>E55+F55+G55+H55+I55+R55+S55+T55+U55</f>
        <v>5855</v>
      </c>
      <c r="W55" s="673">
        <f>V55*45.44</f>
        <v>266051.20000000001</v>
      </c>
      <c r="X55" s="197">
        <f>W59/2</f>
        <v>264347.2</v>
      </c>
      <c r="Y55" s="626">
        <f>X56/12</f>
        <v>19826.04</v>
      </c>
    </row>
    <row r="56" spans="1:25" ht="14.25" customHeight="1">
      <c r="A56" s="569"/>
      <c r="B56" s="573"/>
      <c r="C56" s="675"/>
      <c r="D56" s="211" t="s">
        <v>49</v>
      </c>
      <c r="E56" s="550"/>
      <c r="F56" s="649"/>
      <c r="G56" s="656"/>
      <c r="H56" s="588"/>
      <c r="I56" s="645"/>
      <c r="J56" s="160">
        <f t="shared" ref="J56:P56" si="59">J20*5</f>
        <v>60</v>
      </c>
      <c r="K56" s="155">
        <f t="shared" si="59"/>
        <v>60</v>
      </c>
      <c r="L56" s="155">
        <f t="shared" si="59"/>
        <v>65</v>
      </c>
      <c r="M56" s="155">
        <f t="shared" si="59"/>
        <v>60</v>
      </c>
      <c r="N56" s="155">
        <f t="shared" si="59"/>
        <v>60</v>
      </c>
      <c r="O56" s="155">
        <f t="shared" si="59"/>
        <v>0</v>
      </c>
      <c r="P56" s="155">
        <f t="shared" si="59"/>
        <v>405</v>
      </c>
      <c r="Q56" s="155">
        <f t="shared" si="58"/>
        <v>710</v>
      </c>
      <c r="R56" s="670"/>
      <c r="S56" s="550"/>
      <c r="T56" s="628"/>
      <c r="U56" s="550"/>
      <c r="V56" s="629"/>
      <c r="W56" s="631"/>
      <c r="X56" s="200">
        <f>X55-(X55/100*10)</f>
        <v>237912.48</v>
      </c>
      <c r="Y56" s="602"/>
    </row>
    <row r="57" spans="1:25" ht="14.25" customHeight="1">
      <c r="A57" s="568" t="s">
        <v>23</v>
      </c>
      <c r="B57" s="607" t="s">
        <v>5</v>
      </c>
      <c r="C57" s="680" t="s">
        <v>6</v>
      </c>
      <c r="D57" s="125" t="s">
        <v>50</v>
      </c>
      <c r="E57" s="549">
        <v>0</v>
      </c>
      <c r="F57" s="668">
        <v>0</v>
      </c>
      <c r="G57" s="655">
        <v>2200</v>
      </c>
      <c r="H57" s="587">
        <v>2000</v>
      </c>
      <c r="I57" s="660">
        <v>60</v>
      </c>
      <c r="J57" s="160">
        <f t="shared" ref="J57:P57" si="60">J21*5</f>
        <v>0</v>
      </c>
      <c r="K57" s="155">
        <f t="shared" si="60"/>
        <v>0</v>
      </c>
      <c r="L57" s="155">
        <f t="shared" si="60"/>
        <v>0</v>
      </c>
      <c r="M57" s="155">
        <f t="shared" si="60"/>
        <v>0</v>
      </c>
      <c r="N57" s="155">
        <f t="shared" si="60"/>
        <v>0</v>
      </c>
      <c r="O57" s="155">
        <f t="shared" si="60"/>
        <v>0</v>
      </c>
      <c r="P57" s="155">
        <f t="shared" si="60"/>
        <v>0</v>
      </c>
      <c r="Q57" s="155">
        <f t="shared" si="58"/>
        <v>0</v>
      </c>
      <c r="R57" s="670">
        <f t="shared" ref="R57" si="61">Q57+Q58</f>
        <v>585</v>
      </c>
      <c r="S57" s="549">
        <v>185</v>
      </c>
      <c r="T57" s="654">
        <v>500</v>
      </c>
      <c r="U57" s="549">
        <v>250</v>
      </c>
      <c r="V57" s="629">
        <f>E57+F57+G57+H57+I57+R57+S57+T57+U57</f>
        <v>5780</v>
      </c>
      <c r="W57" s="610">
        <f>V57*45.44</f>
        <v>262643.20000000001</v>
      </c>
      <c r="X57" s="196">
        <f>W59/2</f>
        <v>264347.2</v>
      </c>
      <c r="Y57" s="618">
        <f>X58/12</f>
        <v>24231.826666666671</v>
      </c>
    </row>
    <row r="58" spans="1:25" ht="14.25" customHeight="1">
      <c r="A58" s="569"/>
      <c r="B58" s="608"/>
      <c r="C58" s="675"/>
      <c r="D58" s="211" t="s">
        <v>49</v>
      </c>
      <c r="E58" s="550"/>
      <c r="F58" s="649"/>
      <c r="G58" s="656"/>
      <c r="H58" s="588"/>
      <c r="I58" s="645"/>
      <c r="J58" s="160">
        <f t="shared" ref="J58:P58" si="62">J22*5</f>
        <v>50</v>
      </c>
      <c r="K58" s="155">
        <f t="shared" si="62"/>
        <v>30</v>
      </c>
      <c r="L58" s="155">
        <f t="shared" si="62"/>
        <v>20</v>
      </c>
      <c r="M58" s="155">
        <f t="shared" si="62"/>
        <v>75</v>
      </c>
      <c r="N58" s="155">
        <f t="shared" si="62"/>
        <v>100</v>
      </c>
      <c r="O58" s="155">
        <f t="shared" si="62"/>
        <v>65</v>
      </c>
      <c r="P58" s="155">
        <f t="shared" si="62"/>
        <v>245</v>
      </c>
      <c r="Q58" s="155">
        <f t="shared" si="58"/>
        <v>585</v>
      </c>
      <c r="R58" s="670"/>
      <c r="S58" s="550"/>
      <c r="T58" s="628"/>
      <c r="U58" s="550"/>
      <c r="V58" s="629"/>
      <c r="W58" s="631"/>
      <c r="X58" s="200">
        <f>X57+(X57/100*10)</f>
        <v>290781.92000000004</v>
      </c>
      <c r="Y58" s="602"/>
    </row>
    <row r="59" spans="1:25" ht="15.75" thickBot="1">
      <c r="A59" s="130"/>
      <c r="B59" s="580" t="s">
        <v>16</v>
      </c>
      <c r="C59" s="581"/>
      <c r="D59" s="582"/>
      <c r="E59" s="123">
        <f>SUM(E55:E57)</f>
        <v>700</v>
      </c>
      <c r="F59" s="212">
        <f t="shared" ref="F59:I59" si="63">SUM(F55:F57)</f>
        <v>0</v>
      </c>
      <c r="G59" s="212">
        <f t="shared" si="63"/>
        <v>4400</v>
      </c>
      <c r="H59" s="122">
        <f t="shared" si="63"/>
        <v>3500</v>
      </c>
      <c r="I59" s="84">
        <f t="shared" si="63"/>
        <v>120</v>
      </c>
      <c r="J59" s="212">
        <f>SUM(J55:J58)</f>
        <v>110</v>
      </c>
      <c r="K59" s="213">
        <f>SUM(K55:K58)</f>
        <v>90</v>
      </c>
      <c r="L59" s="213">
        <f t="shared" ref="L59:P59" si="64">SUM(L55:L58)</f>
        <v>85</v>
      </c>
      <c r="M59" s="213">
        <f t="shared" si="64"/>
        <v>135</v>
      </c>
      <c r="N59" s="213">
        <f t="shared" si="64"/>
        <v>160</v>
      </c>
      <c r="O59" s="213">
        <f t="shared" si="64"/>
        <v>65</v>
      </c>
      <c r="P59" s="213">
        <f t="shared" si="64"/>
        <v>650</v>
      </c>
      <c r="Q59" s="306">
        <f t="shared" ref="Q59" si="65">SUM(J59:P59)</f>
        <v>1295</v>
      </c>
      <c r="R59" s="122">
        <f>SUM(R55:R58)</f>
        <v>1295</v>
      </c>
      <c r="S59" s="122">
        <f>SUM(S55:S58)</f>
        <v>370</v>
      </c>
      <c r="T59" s="84">
        <f t="shared" ref="T59:Y59" si="66">SUM(T55:T57)</f>
        <v>1000</v>
      </c>
      <c r="U59" s="123">
        <f t="shared" si="66"/>
        <v>250</v>
      </c>
      <c r="V59" s="123">
        <f t="shared" si="66"/>
        <v>11635</v>
      </c>
      <c r="W59" s="138">
        <f t="shared" si="66"/>
        <v>528694.4</v>
      </c>
      <c r="X59" s="85">
        <f>X58+X56</f>
        <v>528694.4</v>
      </c>
      <c r="Y59" s="122">
        <f t="shared" si="66"/>
        <v>44057.866666666669</v>
      </c>
    </row>
    <row r="60" spans="1:25" ht="18.75" customHeight="1">
      <c r="A60" s="568">
        <v>10</v>
      </c>
      <c r="B60" s="607" t="s">
        <v>217</v>
      </c>
      <c r="C60" s="674" t="s">
        <v>17</v>
      </c>
      <c r="D60" s="125" t="s">
        <v>50</v>
      </c>
      <c r="E60" s="652">
        <v>700</v>
      </c>
      <c r="F60" s="659">
        <v>0</v>
      </c>
      <c r="G60" s="655">
        <v>1200</v>
      </c>
      <c r="H60" s="587">
        <v>1000</v>
      </c>
      <c r="I60" s="654">
        <v>220</v>
      </c>
      <c r="J60" s="286">
        <f t="shared" ref="J60:P60" si="67">J24*5</f>
        <v>0</v>
      </c>
      <c r="K60" s="214">
        <f t="shared" si="67"/>
        <v>0</v>
      </c>
      <c r="L60" s="214">
        <f t="shared" si="67"/>
        <v>0</v>
      </c>
      <c r="M60" s="214">
        <f t="shared" si="67"/>
        <v>0</v>
      </c>
      <c r="N60" s="214">
        <f t="shared" si="67"/>
        <v>0</v>
      </c>
      <c r="O60" s="214">
        <f t="shared" si="67"/>
        <v>0</v>
      </c>
      <c r="P60" s="214">
        <f t="shared" si="67"/>
        <v>0</v>
      </c>
      <c r="Q60" s="214">
        <f t="shared" ref="Q60:Q61" si="68">SUM(J60:P60)</f>
        <v>0</v>
      </c>
      <c r="R60" s="669">
        <f t="shared" ref="R60" si="69">Q60+Q61</f>
        <v>350</v>
      </c>
      <c r="S60" s="542"/>
      <c r="T60" s="549">
        <v>500</v>
      </c>
      <c r="U60" s="549">
        <v>0</v>
      </c>
      <c r="V60" s="629">
        <f>E60+F60+G60+H60+I60+R60+S60+T60+U60</f>
        <v>3970</v>
      </c>
      <c r="W60" s="610">
        <f>V60*45.44</f>
        <v>180396.79999999999</v>
      </c>
      <c r="X60" s="198"/>
      <c r="Y60" s="618">
        <f>W60/12</f>
        <v>15033.066666666666</v>
      </c>
    </row>
    <row r="61" spans="1:25" ht="18.75" customHeight="1">
      <c r="A61" s="569"/>
      <c r="B61" s="608"/>
      <c r="C61" s="675"/>
      <c r="D61" s="211" t="s">
        <v>49</v>
      </c>
      <c r="E61" s="653"/>
      <c r="F61" s="567"/>
      <c r="G61" s="656"/>
      <c r="H61" s="588"/>
      <c r="I61" s="628"/>
      <c r="J61" s="160">
        <f t="shared" ref="J61:P61" si="70">J25*5</f>
        <v>85</v>
      </c>
      <c r="K61" s="155">
        <f t="shared" si="70"/>
        <v>0</v>
      </c>
      <c r="L61" s="155">
        <f t="shared" si="70"/>
        <v>0</v>
      </c>
      <c r="M61" s="155">
        <f t="shared" si="70"/>
        <v>0</v>
      </c>
      <c r="N61" s="155">
        <f t="shared" si="70"/>
        <v>125</v>
      </c>
      <c r="O61" s="155">
        <f t="shared" si="70"/>
        <v>55</v>
      </c>
      <c r="P61" s="155">
        <f t="shared" si="70"/>
        <v>85</v>
      </c>
      <c r="Q61" s="155">
        <f t="shared" si="68"/>
        <v>350</v>
      </c>
      <c r="R61" s="628"/>
      <c r="S61" s="543"/>
      <c r="T61" s="550"/>
      <c r="U61" s="550"/>
      <c r="V61" s="629"/>
      <c r="W61" s="609"/>
      <c r="X61" s="194">
        <f>W60</f>
        <v>180396.79999999999</v>
      </c>
      <c r="Y61" s="602"/>
    </row>
    <row r="62" spans="1:25" ht="15.75" thickBot="1">
      <c r="A62" s="130"/>
      <c r="B62" s="580" t="s">
        <v>16</v>
      </c>
      <c r="C62" s="581"/>
      <c r="D62" s="582"/>
      <c r="E62" s="123">
        <f>SUM(E60:E60)</f>
        <v>700</v>
      </c>
      <c r="F62" s="138">
        <f t="shared" ref="F62:G62" si="71">SUM(F60:F60)</f>
        <v>0</v>
      </c>
      <c r="G62" s="138">
        <f t="shared" si="71"/>
        <v>1200</v>
      </c>
      <c r="H62" s="122">
        <f>SUM(H60:H60)</f>
        <v>1000</v>
      </c>
      <c r="I62" s="85">
        <f>SUM(I60:I60)</f>
        <v>220</v>
      </c>
      <c r="J62" s="212">
        <f t="shared" ref="J62:P62" si="72">SUM(J60:J61)</f>
        <v>85</v>
      </c>
      <c r="K62" s="213">
        <f t="shared" si="72"/>
        <v>0</v>
      </c>
      <c r="L62" s="213">
        <f t="shared" si="72"/>
        <v>0</v>
      </c>
      <c r="M62" s="213">
        <f t="shared" si="72"/>
        <v>0</v>
      </c>
      <c r="N62" s="213">
        <f t="shared" si="72"/>
        <v>125</v>
      </c>
      <c r="O62" s="213">
        <f t="shared" si="72"/>
        <v>55</v>
      </c>
      <c r="P62" s="213">
        <f t="shared" si="72"/>
        <v>85</v>
      </c>
      <c r="Q62" s="306">
        <f t="shared" ref="Q62" si="73">SUM(J62:P62)</f>
        <v>350</v>
      </c>
      <c r="R62" s="370">
        <f>SUM(R60:R61)</f>
        <v>350</v>
      </c>
      <c r="S62" s="370"/>
      <c r="T62" s="84">
        <f>SUM(T60:T60)</f>
        <v>500</v>
      </c>
      <c r="U62" s="123">
        <f>SUM(U60:U60)</f>
        <v>0</v>
      </c>
      <c r="V62" s="123">
        <f>SUM(V60:V60)</f>
        <v>3970</v>
      </c>
      <c r="W62" s="138">
        <f>SUM(W60:W60)</f>
        <v>180396.79999999999</v>
      </c>
      <c r="X62" s="85">
        <f>SUM(X61)</f>
        <v>180396.79999999999</v>
      </c>
      <c r="Y62" s="122">
        <f>SUM(Y60:Y60)</f>
        <v>15033.066666666666</v>
      </c>
    </row>
    <row r="63" spans="1:25" ht="16.5" thickBot="1">
      <c r="A63" s="131"/>
      <c r="B63" s="135" t="s">
        <v>167</v>
      </c>
      <c r="C63" s="135"/>
      <c r="D63" s="135"/>
      <c r="E63" s="136">
        <f t="shared" ref="E63:S63" si="74">E62+E59+E54+E47</f>
        <v>6700</v>
      </c>
      <c r="F63" s="136">
        <f t="shared" si="74"/>
        <v>450</v>
      </c>
      <c r="G63" s="141">
        <f t="shared" ref="G63" si="75">G62+G59+G54+G47</f>
        <v>23150</v>
      </c>
      <c r="H63" s="288">
        <f t="shared" si="74"/>
        <v>13800</v>
      </c>
      <c r="I63" s="287">
        <f t="shared" si="74"/>
        <v>3800</v>
      </c>
      <c r="J63" s="139">
        <f t="shared" si="74"/>
        <v>755</v>
      </c>
      <c r="K63" s="140">
        <f t="shared" si="74"/>
        <v>555</v>
      </c>
      <c r="L63" s="140">
        <f t="shared" si="74"/>
        <v>630</v>
      </c>
      <c r="M63" s="140">
        <f t="shared" si="74"/>
        <v>835</v>
      </c>
      <c r="N63" s="140">
        <f t="shared" si="74"/>
        <v>1050</v>
      </c>
      <c r="O63" s="140">
        <f t="shared" si="74"/>
        <v>625</v>
      </c>
      <c r="P63" s="140">
        <f t="shared" si="74"/>
        <v>1855</v>
      </c>
      <c r="Q63" s="140">
        <f t="shared" si="74"/>
        <v>6305</v>
      </c>
      <c r="R63" s="157">
        <f t="shared" si="74"/>
        <v>6305</v>
      </c>
      <c r="S63" s="157">
        <f t="shared" si="74"/>
        <v>740</v>
      </c>
      <c r="T63" s="157">
        <f t="shared" ref="T63:Y63" si="76">T62+T59+T54+T47</f>
        <v>4750</v>
      </c>
      <c r="U63" s="136">
        <f t="shared" si="76"/>
        <v>900</v>
      </c>
      <c r="V63" s="186">
        <f t="shared" si="76"/>
        <v>60595</v>
      </c>
      <c r="W63" s="141">
        <f t="shared" si="76"/>
        <v>2753436.8</v>
      </c>
      <c r="X63" s="192">
        <f t="shared" si="76"/>
        <v>2753436.8</v>
      </c>
      <c r="Y63" s="137">
        <f t="shared" si="76"/>
        <v>229453.06666666662</v>
      </c>
    </row>
    <row r="64" spans="1:25" ht="15.75" thickTop="1"/>
  </sheetData>
  <mergeCells count="270">
    <mergeCell ref="C60:C61"/>
    <mergeCell ref="C38:C40"/>
    <mergeCell ref="C41:C42"/>
    <mergeCell ref="C43:C44"/>
    <mergeCell ref="C45:C46"/>
    <mergeCell ref="C48:C49"/>
    <mergeCell ref="C50:C51"/>
    <mergeCell ref="C52:C53"/>
    <mergeCell ref="C55:C56"/>
    <mergeCell ref="C57:C58"/>
    <mergeCell ref="W45:W46"/>
    <mergeCell ref="Y45:Y46"/>
    <mergeCell ref="W52:W53"/>
    <mergeCell ref="Y52:Y53"/>
    <mergeCell ref="W55:W56"/>
    <mergeCell ref="Y55:Y56"/>
    <mergeCell ref="U52:U53"/>
    <mergeCell ref="V52:V53"/>
    <mergeCell ref="W43:W44"/>
    <mergeCell ref="Y43:Y44"/>
    <mergeCell ref="U48:U49"/>
    <mergeCell ref="V43:V44"/>
    <mergeCell ref="U50:U51"/>
    <mergeCell ref="W60:W61"/>
    <mergeCell ref="Y60:Y61"/>
    <mergeCell ref="W48:W49"/>
    <mergeCell ref="Y48:Y49"/>
    <mergeCell ref="V50:V51"/>
    <mergeCell ref="W50:W51"/>
    <mergeCell ref="Y50:Y51"/>
    <mergeCell ref="W57:W58"/>
    <mergeCell ref="Y57:Y58"/>
    <mergeCell ref="V48:V49"/>
    <mergeCell ref="V55:V56"/>
    <mergeCell ref="T45:T46"/>
    <mergeCell ref="U45:U46"/>
    <mergeCell ref="R43:R44"/>
    <mergeCell ref="V45:V46"/>
    <mergeCell ref="B62:D62"/>
    <mergeCell ref="I60:I61"/>
    <mergeCell ref="R60:R61"/>
    <mergeCell ref="T60:T61"/>
    <mergeCell ref="U60:U61"/>
    <mergeCell ref="V60:V61"/>
    <mergeCell ref="B52:B53"/>
    <mergeCell ref="E52:E53"/>
    <mergeCell ref="H52:H53"/>
    <mergeCell ref="I57:I58"/>
    <mergeCell ref="R57:R58"/>
    <mergeCell ref="T57:T58"/>
    <mergeCell ref="U57:U58"/>
    <mergeCell ref="V57:V58"/>
    <mergeCell ref="H55:H56"/>
    <mergeCell ref="I55:I56"/>
    <mergeCell ref="R55:R56"/>
    <mergeCell ref="T55:T56"/>
    <mergeCell ref="U55:U56"/>
    <mergeCell ref="I52:I53"/>
    <mergeCell ref="R52:R53"/>
    <mergeCell ref="T52:T53"/>
    <mergeCell ref="H60:H61"/>
    <mergeCell ref="A50:A51"/>
    <mergeCell ref="B50:B51"/>
    <mergeCell ref="E50:E51"/>
    <mergeCell ref="H50:H51"/>
    <mergeCell ref="F50:F51"/>
    <mergeCell ref="I50:I51"/>
    <mergeCell ref="R50:R51"/>
    <mergeCell ref="T50:T51"/>
    <mergeCell ref="F57:F58"/>
    <mergeCell ref="F60:F61"/>
    <mergeCell ref="A57:A58"/>
    <mergeCell ref="B57:B58"/>
    <mergeCell ref="A55:A56"/>
    <mergeCell ref="B55:B56"/>
    <mergeCell ref="E55:E56"/>
    <mergeCell ref="E57:E58"/>
    <mergeCell ref="H57:H58"/>
    <mergeCell ref="G57:G58"/>
    <mergeCell ref="G60:G61"/>
    <mergeCell ref="A60:A61"/>
    <mergeCell ref="B60:B61"/>
    <mergeCell ref="E60:E61"/>
    <mergeCell ref="T43:T44"/>
    <mergeCell ref="U43:U44"/>
    <mergeCell ref="G52:G53"/>
    <mergeCell ref="G55:G56"/>
    <mergeCell ref="F45:F46"/>
    <mergeCell ref="A45:A46"/>
    <mergeCell ref="B45:B46"/>
    <mergeCell ref="I48:I49"/>
    <mergeCell ref="R48:R49"/>
    <mergeCell ref="T48:T49"/>
    <mergeCell ref="F52:F53"/>
    <mergeCell ref="A52:A53"/>
    <mergeCell ref="E45:E46"/>
    <mergeCell ref="H45:H46"/>
    <mergeCell ref="I45:I46"/>
    <mergeCell ref="R45:R46"/>
    <mergeCell ref="E43:E44"/>
    <mergeCell ref="H43:H44"/>
    <mergeCell ref="I43:I44"/>
    <mergeCell ref="A48:A49"/>
    <mergeCell ref="B48:B49"/>
    <mergeCell ref="E48:E49"/>
    <mergeCell ref="H48:H49"/>
    <mergeCell ref="F55:F56"/>
    <mergeCell ref="I5:I6"/>
    <mergeCell ref="H7:H8"/>
    <mergeCell ref="I7:I8"/>
    <mergeCell ref="H9:H10"/>
    <mergeCell ref="I9:I10"/>
    <mergeCell ref="E5:E6"/>
    <mergeCell ref="E7:E8"/>
    <mergeCell ref="E9:E10"/>
    <mergeCell ref="H5:H6"/>
    <mergeCell ref="H12:H13"/>
    <mergeCell ref="I12:I13"/>
    <mergeCell ref="E14:E15"/>
    <mergeCell ref="H14:H15"/>
    <mergeCell ref="I14:I15"/>
    <mergeCell ref="F38:F40"/>
    <mergeCell ref="R24:R25"/>
    <mergeCell ref="Y38:Y40"/>
    <mergeCell ref="Y41:Y42"/>
    <mergeCell ref="U38:U40"/>
    <mergeCell ref="V38:V40"/>
    <mergeCell ref="W38:W40"/>
    <mergeCell ref="X38:X40"/>
    <mergeCell ref="G39:H39"/>
    <mergeCell ref="G38:R38"/>
    <mergeCell ref="I39:I40"/>
    <mergeCell ref="H24:H25"/>
    <mergeCell ref="I24:I25"/>
    <mergeCell ref="I41:I42"/>
    <mergeCell ref="H41:H42"/>
    <mergeCell ref="R41:R42"/>
    <mergeCell ref="S38:S40"/>
    <mergeCell ref="Y19:Y20"/>
    <mergeCell ref="Y21:Y22"/>
    <mergeCell ref="W24:W25"/>
    <mergeCell ref="Y24:Y25"/>
    <mergeCell ref="V24:V25"/>
    <mergeCell ref="T41:T42"/>
    <mergeCell ref="U41:U42"/>
    <mergeCell ref="V41:V42"/>
    <mergeCell ref="W41:W42"/>
    <mergeCell ref="T38:T40"/>
    <mergeCell ref="U24:U25"/>
    <mergeCell ref="T24:T25"/>
    <mergeCell ref="V19:V20"/>
    <mergeCell ref="V21:V22"/>
    <mergeCell ref="W19:W20"/>
    <mergeCell ref="W21:W22"/>
    <mergeCell ref="R19:R20"/>
    <mergeCell ref="R21:R22"/>
    <mergeCell ref="T19:T20"/>
    <mergeCell ref="T21:T22"/>
    <mergeCell ref="U19:U20"/>
    <mergeCell ref="U21:U22"/>
    <mergeCell ref="E16:E17"/>
    <mergeCell ref="H16:H17"/>
    <mergeCell ref="I16:I17"/>
    <mergeCell ref="E19:E20"/>
    <mergeCell ref="H19:H20"/>
    <mergeCell ref="I19:I20"/>
    <mergeCell ref="E21:E22"/>
    <mergeCell ref="H21:H22"/>
    <mergeCell ref="I21:I22"/>
    <mergeCell ref="Y12:Y13"/>
    <mergeCell ref="Y14:Y15"/>
    <mergeCell ref="Y16:Y17"/>
    <mergeCell ref="R16:R17"/>
    <mergeCell ref="T12:T13"/>
    <mergeCell ref="T14:T15"/>
    <mergeCell ref="T16:T17"/>
    <mergeCell ref="U12:U13"/>
    <mergeCell ref="U14:U15"/>
    <mergeCell ref="U16:U17"/>
    <mergeCell ref="W5:W6"/>
    <mergeCell ref="W12:W13"/>
    <mergeCell ref="W14:W15"/>
    <mergeCell ref="W16:W17"/>
    <mergeCell ref="B59:D59"/>
    <mergeCell ref="B5:B6"/>
    <mergeCell ref="B7:B8"/>
    <mergeCell ref="B9:B10"/>
    <mergeCell ref="B12:B13"/>
    <mergeCell ref="B14:B15"/>
    <mergeCell ref="B16:B17"/>
    <mergeCell ref="B19:B20"/>
    <mergeCell ref="B21:B22"/>
    <mergeCell ref="B38:B40"/>
    <mergeCell ref="D38:D40"/>
    <mergeCell ref="B54:D54"/>
    <mergeCell ref="B47:D47"/>
    <mergeCell ref="A36:Y36"/>
    <mergeCell ref="A16:A17"/>
    <mergeCell ref="A19:A20"/>
    <mergeCell ref="A21:A22"/>
    <mergeCell ref="A24:A25"/>
    <mergeCell ref="A5:A6"/>
    <mergeCell ref="A7:A8"/>
    <mergeCell ref="T7:T8"/>
    <mergeCell ref="T9:T10"/>
    <mergeCell ref="U5:U6"/>
    <mergeCell ref="U7:U8"/>
    <mergeCell ref="U9:U10"/>
    <mergeCell ref="V16:V17"/>
    <mergeCell ref="V5:V6"/>
    <mergeCell ref="V7:V8"/>
    <mergeCell ref="V9:V10"/>
    <mergeCell ref="Y2:Y4"/>
    <mergeCell ref="B11:D11"/>
    <mergeCell ref="B18:D18"/>
    <mergeCell ref="B23:D23"/>
    <mergeCell ref="B26:D26"/>
    <mergeCell ref="H2:R2"/>
    <mergeCell ref="R5:R6"/>
    <mergeCell ref="R7:R8"/>
    <mergeCell ref="R9:R10"/>
    <mergeCell ref="T2:T4"/>
    <mergeCell ref="U2:U4"/>
    <mergeCell ref="V2:V4"/>
    <mergeCell ref="W2:W4"/>
    <mergeCell ref="Y5:Y6"/>
    <mergeCell ref="Y7:Y8"/>
    <mergeCell ref="Y9:Y10"/>
    <mergeCell ref="R12:R13"/>
    <mergeCell ref="R14:R15"/>
    <mergeCell ref="V12:V13"/>
    <mergeCell ref="V14:V15"/>
    <mergeCell ref="B24:B25"/>
    <mergeCell ref="W7:W8"/>
    <mergeCell ref="W9:W10"/>
    <mergeCell ref="T5:T6"/>
    <mergeCell ref="A2:A4"/>
    <mergeCell ref="B2:B4"/>
    <mergeCell ref="D2:D4"/>
    <mergeCell ref="E2:E4"/>
    <mergeCell ref="G41:G42"/>
    <mergeCell ref="G43:G44"/>
    <mergeCell ref="G45:G46"/>
    <mergeCell ref="G48:G49"/>
    <mergeCell ref="G50:G51"/>
    <mergeCell ref="E24:E25"/>
    <mergeCell ref="F41:F42"/>
    <mergeCell ref="E38:E40"/>
    <mergeCell ref="F48:F49"/>
    <mergeCell ref="A9:A10"/>
    <mergeCell ref="A12:A13"/>
    <mergeCell ref="A14:A15"/>
    <mergeCell ref="E12:E13"/>
    <mergeCell ref="A38:A40"/>
    <mergeCell ref="A43:A44"/>
    <mergeCell ref="B43:B44"/>
    <mergeCell ref="F43:F44"/>
    <mergeCell ref="A41:A42"/>
    <mergeCell ref="B41:B42"/>
    <mergeCell ref="E41:E42"/>
    <mergeCell ref="S60:S61"/>
    <mergeCell ref="S2:S4"/>
    <mergeCell ref="S41:S42"/>
    <mergeCell ref="S43:S44"/>
    <mergeCell ref="S45:S46"/>
    <mergeCell ref="S48:S49"/>
    <mergeCell ref="S50:S51"/>
    <mergeCell ref="S52:S53"/>
    <mergeCell ref="S55:S56"/>
    <mergeCell ref="S57:S58"/>
  </mergeCells>
  <pageMargins left="0.11811023622047245" right="0.43307086614173229" top="0.74803149606299213" bottom="0.74803149606299213" header="0.31496062992125984" footer="0.31496062992125984"/>
  <pageSetup paperSize="9" scale="9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57"/>
  <sheetViews>
    <sheetView topLeftCell="A38" zoomScale="110" zoomScaleNormal="110" workbookViewId="0">
      <selection activeCell="U43" sqref="U43:U44"/>
    </sheetView>
  </sheetViews>
  <sheetFormatPr defaultRowHeight="15"/>
  <cols>
    <col min="1" max="1" width="3.42578125" customWidth="1"/>
    <col min="2" max="2" width="20.5703125" customWidth="1"/>
    <col min="3" max="3" width="3.85546875" style="120" customWidth="1"/>
    <col min="4" max="4" width="4.7109375" customWidth="1"/>
    <col min="5" max="5" width="4.5703125" customWidth="1"/>
    <col min="6" max="6" width="5.85546875" style="120" customWidth="1"/>
    <col min="7" max="7" width="3.28515625" customWidth="1"/>
    <col min="8" max="9" width="5" customWidth="1"/>
    <col min="10" max="13" width="5.5703125" customWidth="1"/>
    <col min="14" max="14" width="6.42578125" customWidth="1"/>
    <col min="15" max="16" width="6.140625" style="120" customWidth="1"/>
    <col min="17" max="17" width="5.28515625" style="120" customWidth="1"/>
    <col min="18" max="18" width="4.28515625" customWidth="1"/>
    <col min="19" max="19" width="6.140625" customWidth="1"/>
    <col min="20" max="20" width="8.5703125" customWidth="1"/>
    <col min="21" max="21" width="9.42578125" style="120" customWidth="1"/>
  </cols>
  <sheetData>
    <row r="1" spans="1:21" ht="19.5" thickBot="1">
      <c r="A1" s="120"/>
      <c r="B1" s="142" t="s">
        <v>180</v>
      </c>
      <c r="C1" s="142"/>
      <c r="D1" s="120"/>
      <c r="E1" s="120"/>
    </row>
    <row r="2" spans="1:21" ht="16.5" customHeight="1" thickTop="1" thickBot="1">
      <c r="A2" s="534" t="s">
        <v>0</v>
      </c>
      <c r="B2" s="553" t="s">
        <v>1</v>
      </c>
      <c r="C2" s="321"/>
      <c r="D2" s="720" t="s">
        <v>32</v>
      </c>
      <c r="E2" s="723" t="s">
        <v>33</v>
      </c>
      <c r="F2" s="224"/>
      <c r="G2" s="732" t="s">
        <v>57</v>
      </c>
      <c r="H2" s="735" t="s">
        <v>54</v>
      </c>
      <c r="I2" s="736"/>
      <c r="J2" s="736"/>
      <c r="K2" s="736"/>
      <c r="L2" s="736"/>
      <c r="M2" s="736"/>
      <c r="N2" s="736"/>
      <c r="O2" s="736"/>
      <c r="P2" s="737"/>
      <c r="Q2" s="430"/>
      <c r="R2" s="589" t="s">
        <v>55</v>
      </c>
      <c r="S2" s="592" t="s">
        <v>56</v>
      </c>
      <c r="T2" s="726" t="s">
        <v>191</v>
      </c>
      <c r="U2" s="415"/>
    </row>
    <row r="3" spans="1:21" ht="51.75" thickTop="1">
      <c r="A3" s="552"/>
      <c r="B3" s="554"/>
      <c r="C3" s="322"/>
      <c r="D3" s="721"/>
      <c r="E3" s="721"/>
      <c r="F3" s="225"/>
      <c r="G3" s="733"/>
      <c r="H3" s="176" t="s">
        <v>38</v>
      </c>
      <c r="I3" s="80" t="s">
        <v>39</v>
      </c>
      <c r="J3" s="80" t="s">
        <v>40</v>
      </c>
      <c r="K3" s="80" t="s">
        <v>58</v>
      </c>
      <c r="L3" s="167" t="s">
        <v>59</v>
      </c>
      <c r="M3" s="167" t="s">
        <v>60</v>
      </c>
      <c r="N3" s="181" t="s">
        <v>61</v>
      </c>
      <c r="O3" s="158" t="s">
        <v>178</v>
      </c>
      <c r="P3" s="150" t="s">
        <v>179</v>
      </c>
      <c r="Q3" s="150"/>
      <c r="R3" s="646"/>
      <c r="S3" s="593"/>
      <c r="T3" s="727"/>
      <c r="U3" s="415"/>
    </row>
    <row r="4" spans="1:21" ht="15.75" customHeight="1" thickBot="1">
      <c r="A4" s="535"/>
      <c r="B4" s="555"/>
      <c r="C4" s="323"/>
      <c r="D4" s="722"/>
      <c r="E4" s="724"/>
      <c r="F4" s="226"/>
      <c r="G4" s="734"/>
      <c r="H4" s="177">
        <v>1</v>
      </c>
      <c r="I4" s="81">
        <v>2</v>
      </c>
      <c r="J4" s="81">
        <v>3</v>
      </c>
      <c r="K4" s="81">
        <v>4</v>
      </c>
      <c r="L4" s="81">
        <v>5</v>
      </c>
      <c r="M4" s="81">
        <v>6</v>
      </c>
      <c r="N4" s="182">
        <v>7</v>
      </c>
      <c r="O4" s="81">
        <v>0</v>
      </c>
      <c r="P4" s="175">
        <v>0</v>
      </c>
      <c r="Q4" s="420"/>
      <c r="R4" s="647"/>
      <c r="S4" s="594"/>
      <c r="T4" s="728"/>
      <c r="U4" s="415"/>
    </row>
    <row r="5" spans="1:21" ht="15.75" customHeight="1" thickTop="1">
      <c r="A5" s="725" t="s">
        <v>4</v>
      </c>
      <c r="B5" s="743" t="s">
        <v>28</v>
      </c>
      <c r="C5" s="324"/>
      <c r="D5" s="739"/>
      <c r="E5" s="739"/>
      <c r="F5" s="227"/>
      <c r="G5" s="172" t="s">
        <v>62</v>
      </c>
      <c r="H5" s="283">
        <v>3</v>
      </c>
      <c r="I5" s="283">
        <v>13</v>
      </c>
      <c r="J5" s="283">
        <v>7</v>
      </c>
      <c r="K5" s="283">
        <v>8</v>
      </c>
      <c r="L5" s="283"/>
      <c r="M5" s="283"/>
      <c r="N5" s="283">
        <v>32</v>
      </c>
      <c r="O5" s="218">
        <f>SUM(H5:N5)</f>
        <v>63</v>
      </c>
      <c r="P5" s="740">
        <f>O5+O6</f>
        <v>66</v>
      </c>
      <c r="Q5" s="431"/>
      <c r="R5" s="739"/>
      <c r="S5" s="739"/>
      <c r="T5" s="738" t="e">
        <f>D5+E5+#REF!+P5+R5+S5</f>
        <v>#REF!</v>
      </c>
      <c r="U5" s="416"/>
    </row>
    <row r="6" spans="1:21" ht="15" customHeight="1">
      <c r="A6" s="683"/>
      <c r="B6" s="742"/>
      <c r="C6" s="325"/>
      <c r="D6" s="730"/>
      <c r="E6" s="730"/>
      <c r="F6" s="228"/>
      <c r="G6" s="173" t="s">
        <v>63</v>
      </c>
      <c r="H6" s="283"/>
      <c r="I6" s="283">
        <v>1</v>
      </c>
      <c r="J6" s="283"/>
      <c r="K6" s="283"/>
      <c r="L6" s="283"/>
      <c r="M6" s="283"/>
      <c r="N6" s="283">
        <v>2</v>
      </c>
      <c r="O6" s="215">
        <f>SUM(H6:N6)</f>
        <v>3</v>
      </c>
      <c r="P6" s="731"/>
      <c r="Q6" s="432"/>
      <c r="R6" s="730"/>
      <c r="S6" s="730"/>
      <c r="T6" s="714"/>
      <c r="U6" s="416"/>
    </row>
    <row r="7" spans="1:21" s="120" customFormat="1" ht="15" customHeight="1">
      <c r="A7" s="683" t="s">
        <v>7</v>
      </c>
      <c r="B7" s="742" t="s">
        <v>11</v>
      </c>
      <c r="C7" s="325"/>
      <c r="D7" s="730"/>
      <c r="E7" s="730"/>
      <c r="F7" s="221"/>
      <c r="G7" s="173" t="s">
        <v>62</v>
      </c>
      <c r="H7" s="283">
        <v>10</v>
      </c>
      <c r="I7" s="283">
        <v>8</v>
      </c>
      <c r="J7" s="283">
        <v>11</v>
      </c>
      <c r="K7" s="283">
        <v>24</v>
      </c>
      <c r="L7" s="283">
        <v>17</v>
      </c>
      <c r="M7" s="283">
        <v>19</v>
      </c>
      <c r="N7" s="283">
        <v>23</v>
      </c>
      <c r="O7" s="215">
        <f t="shared" ref="O7:O11" si="0">SUM(H7:N7)</f>
        <v>112</v>
      </c>
      <c r="P7" s="731">
        <f t="shared" ref="P7" si="1">O7+O8</f>
        <v>140</v>
      </c>
      <c r="Q7" s="432"/>
      <c r="R7" s="730"/>
      <c r="S7" s="730"/>
      <c r="T7" s="714" t="e">
        <f>D7+E7+#REF!+P7+R7+S7</f>
        <v>#REF!</v>
      </c>
      <c r="U7" s="416"/>
    </row>
    <row r="8" spans="1:21" s="120" customFormat="1" ht="15" customHeight="1">
      <c r="A8" s="683"/>
      <c r="B8" s="742"/>
      <c r="C8" s="325"/>
      <c r="D8" s="730"/>
      <c r="E8" s="730"/>
      <c r="F8" s="221"/>
      <c r="G8" s="173" t="s">
        <v>63</v>
      </c>
      <c r="H8" s="283">
        <v>2</v>
      </c>
      <c r="I8" s="283">
        <v>4</v>
      </c>
      <c r="J8" s="283">
        <v>1</v>
      </c>
      <c r="K8" s="283">
        <v>3</v>
      </c>
      <c r="L8" s="283">
        <v>5</v>
      </c>
      <c r="M8" s="283">
        <v>4</v>
      </c>
      <c r="N8" s="283">
        <v>9</v>
      </c>
      <c r="O8" s="215">
        <f t="shared" si="0"/>
        <v>28</v>
      </c>
      <c r="P8" s="731"/>
      <c r="Q8" s="432"/>
      <c r="R8" s="730"/>
      <c r="S8" s="730"/>
      <c r="T8" s="714"/>
      <c r="U8" s="416"/>
    </row>
    <row r="9" spans="1:21" s="120" customFormat="1" ht="15" customHeight="1">
      <c r="A9" s="683" t="s">
        <v>8</v>
      </c>
      <c r="B9" s="694" t="s">
        <v>185</v>
      </c>
      <c r="C9" s="326"/>
      <c r="D9" s="730"/>
      <c r="E9" s="730"/>
      <c r="F9" s="221"/>
      <c r="G9" s="173" t="s">
        <v>62</v>
      </c>
      <c r="H9" s="283">
        <v>2</v>
      </c>
      <c r="I9" s="283">
        <v>2</v>
      </c>
      <c r="J9" s="283">
        <v>3</v>
      </c>
      <c r="K9" s="283"/>
      <c r="L9" s="283">
        <v>2</v>
      </c>
      <c r="M9" s="283">
        <v>4</v>
      </c>
      <c r="N9" s="283">
        <v>3</v>
      </c>
      <c r="O9" s="215">
        <f t="shared" si="0"/>
        <v>16</v>
      </c>
      <c r="P9" s="731">
        <f t="shared" ref="P9" si="2">O9+O10</f>
        <v>36</v>
      </c>
      <c r="Q9" s="432"/>
      <c r="R9" s="730"/>
      <c r="S9" s="730"/>
      <c r="T9" s="714" t="e">
        <f>D9+E9+#REF!+P9+R9+S9</f>
        <v>#REF!</v>
      </c>
      <c r="U9" s="416"/>
    </row>
    <row r="10" spans="1:21" s="120" customFormat="1" ht="15" customHeight="1">
      <c r="A10" s="683"/>
      <c r="B10" s="694"/>
      <c r="C10" s="326"/>
      <c r="D10" s="730"/>
      <c r="E10" s="730"/>
      <c r="F10" s="221"/>
      <c r="G10" s="173" t="s">
        <v>63</v>
      </c>
      <c r="H10" s="283">
        <v>2</v>
      </c>
      <c r="I10" s="283"/>
      <c r="J10" s="283">
        <v>4</v>
      </c>
      <c r="K10" s="283">
        <v>4</v>
      </c>
      <c r="L10" s="283">
        <v>5</v>
      </c>
      <c r="M10" s="283">
        <v>1</v>
      </c>
      <c r="N10" s="283">
        <v>4</v>
      </c>
      <c r="O10" s="215">
        <f t="shared" si="0"/>
        <v>20</v>
      </c>
      <c r="P10" s="731"/>
      <c r="Q10" s="432"/>
      <c r="R10" s="730"/>
      <c r="S10" s="730"/>
      <c r="T10" s="714"/>
      <c r="U10" s="416"/>
    </row>
    <row r="11" spans="1:21" s="120" customFormat="1" ht="15" customHeight="1">
      <c r="A11" s="683" t="s">
        <v>10</v>
      </c>
      <c r="B11" s="694" t="s">
        <v>101</v>
      </c>
      <c r="C11" s="326"/>
      <c r="D11" s="730"/>
      <c r="E11" s="730"/>
      <c r="F11" s="221"/>
      <c r="G11" s="173" t="s">
        <v>62</v>
      </c>
      <c r="H11" s="283">
        <v>8</v>
      </c>
      <c r="I11" s="283">
        <v>1</v>
      </c>
      <c r="J11" s="283">
        <v>6</v>
      </c>
      <c r="K11" s="283">
        <v>10</v>
      </c>
      <c r="L11" s="283">
        <v>23</v>
      </c>
      <c r="M11" s="283">
        <v>34</v>
      </c>
      <c r="N11" s="283">
        <v>84</v>
      </c>
      <c r="O11" s="215">
        <f t="shared" si="0"/>
        <v>166</v>
      </c>
      <c r="P11" s="731">
        <f t="shared" ref="P11" si="3">O11+O12</f>
        <v>213</v>
      </c>
      <c r="Q11" s="432"/>
      <c r="R11" s="730"/>
      <c r="S11" s="730"/>
      <c r="T11" s="714" t="e">
        <f>D11+E11+#REF!+P11+R11+S11</f>
        <v>#REF!</v>
      </c>
      <c r="U11" s="416"/>
    </row>
    <row r="12" spans="1:21" s="120" customFormat="1" ht="15" customHeight="1">
      <c r="A12" s="683"/>
      <c r="B12" s="694"/>
      <c r="C12" s="326"/>
      <c r="D12" s="730"/>
      <c r="E12" s="730"/>
      <c r="F12" s="221"/>
      <c r="G12" s="173" t="s">
        <v>63</v>
      </c>
      <c r="H12" s="283">
        <v>0</v>
      </c>
      <c r="I12" s="283">
        <v>4</v>
      </c>
      <c r="J12" s="283">
        <v>1</v>
      </c>
      <c r="K12" s="283">
        <v>8</v>
      </c>
      <c r="L12" s="283">
        <v>8</v>
      </c>
      <c r="M12" s="283">
        <v>11</v>
      </c>
      <c r="N12" s="283">
        <v>15</v>
      </c>
      <c r="O12" s="215">
        <f>SUM(H12:N12)</f>
        <v>47</v>
      </c>
      <c r="P12" s="731"/>
      <c r="Q12" s="432"/>
      <c r="R12" s="730"/>
      <c r="S12" s="730"/>
      <c r="T12" s="714"/>
      <c r="U12" s="416"/>
    </row>
    <row r="13" spans="1:21" ht="15" customHeight="1">
      <c r="A13" s="683" t="s">
        <v>12</v>
      </c>
      <c r="B13" s="684" t="s">
        <v>64</v>
      </c>
      <c r="C13" s="327"/>
      <c r="D13" s="686"/>
      <c r="E13" s="686"/>
      <c r="F13" s="222"/>
      <c r="G13" s="173" t="s">
        <v>62</v>
      </c>
      <c r="H13" s="283">
        <v>21</v>
      </c>
      <c r="I13" s="283">
        <v>5</v>
      </c>
      <c r="J13" s="283">
        <v>5</v>
      </c>
      <c r="K13" s="283">
        <v>2</v>
      </c>
      <c r="L13" s="283">
        <v>1</v>
      </c>
      <c r="M13" s="283"/>
      <c r="N13" s="283"/>
      <c r="O13" s="215">
        <f t="shared" ref="O13" si="4">SUM(H13:N13)</f>
        <v>34</v>
      </c>
      <c r="P13" s="731">
        <f t="shared" ref="P13" si="5">O13+O14</f>
        <v>41</v>
      </c>
      <c r="Q13" s="433"/>
      <c r="R13" s="686"/>
      <c r="S13" s="686"/>
      <c r="T13" s="714" t="e">
        <f>D13+E13+#REF!+P13+R13+S13</f>
        <v>#REF!</v>
      </c>
      <c r="U13" s="416"/>
    </row>
    <row r="14" spans="1:21" ht="15.75" customHeight="1" thickBot="1">
      <c r="A14" s="683"/>
      <c r="B14" s="685"/>
      <c r="C14" s="328"/>
      <c r="D14" s="687"/>
      <c r="E14" s="687"/>
      <c r="F14" s="223"/>
      <c r="G14" s="174" t="s">
        <v>63</v>
      </c>
      <c r="H14" s="283">
        <v>4</v>
      </c>
      <c r="I14" s="283">
        <v>1</v>
      </c>
      <c r="J14" s="283">
        <v>2</v>
      </c>
      <c r="K14" s="283"/>
      <c r="L14" s="283"/>
      <c r="M14" s="283"/>
      <c r="N14" s="283"/>
      <c r="O14" s="216">
        <f>SUM(H14:N14)</f>
        <v>7</v>
      </c>
      <c r="P14" s="741"/>
      <c r="Q14" s="434"/>
      <c r="R14" s="687"/>
      <c r="S14" s="687"/>
      <c r="T14" s="715"/>
      <c r="U14" s="416"/>
    </row>
    <row r="15" spans="1:21" ht="17.25" thickBot="1">
      <c r="A15" s="74">
        <v>5</v>
      </c>
      <c r="B15" s="75" t="s">
        <v>16</v>
      </c>
      <c r="C15" s="75"/>
      <c r="D15" s="72">
        <f>SUM(D5:D14)</f>
        <v>0</v>
      </c>
      <c r="E15" s="72">
        <f>SUM(E5:E14)</f>
        <v>0</v>
      </c>
      <c r="F15" s="82"/>
      <c r="G15" s="82"/>
      <c r="H15" s="76">
        <f t="shared" ref="H15:O15" si="6">SUM(H5:H14)</f>
        <v>52</v>
      </c>
      <c r="I15" s="77">
        <f t="shared" si="6"/>
        <v>39</v>
      </c>
      <c r="J15" s="77">
        <f t="shared" si="6"/>
        <v>40</v>
      </c>
      <c r="K15" s="77">
        <f t="shared" si="6"/>
        <v>59</v>
      </c>
      <c r="L15" s="77">
        <f t="shared" si="6"/>
        <v>61</v>
      </c>
      <c r="M15" s="77">
        <f t="shared" si="6"/>
        <v>73</v>
      </c>
      <c r="N15" s="179">
        <f t="shared" si="6"/>
        <v>172</v>
      </c>
      <c r="O15" s="180">
        <f t="shared" si="6"/>
        <v>496</v>
      </c>
      <c r="P15" s="78">
        <f>SUM(P5:P14)</f>
        <v>496</v>
      </c>
      <c r="Q15" s="78"/>
      <c r="R15" s="72">
        <f>SUM(R5:R14)</f>
        <v>0</v>
      </c>
      <c r="S15" s="79">
        <f t="shared" ref="S15:T15" si="7">SUM(S5:S14)</f>
        <v>0</v>
      </c>
      <c r="T15" s="178" t="e">
        <f t="shared" si="7"/>
        <v>#REF!</v>
      </c>
      <c r="U15" s="416"/>
    </row>
    <row r="16" spans="1:21" ht="15.75" thickTop="1"/>
    <row r="29" s="120" customFormat="1"/>
    <row r="30" s="120" customFormat="1"/>
    <row r="31" s="120" customFormat="1"/>
    <row r="34" spans="1:23" s="120" customFormat="1"/>
    <row r="35" spans="1:23" s="120" customFormat="1"/>
    <row r="36" spans="1:23" s="120" customFormat="1"/>
    <row r="38" spans="1:23" ht="15.75">
      <c r="A38" s="748" t="s">
        <v>246</v>
      </c>
      <c r="B38" s="748"/>
      <c r="C38" s="748"/>
      <c r="D38" s="748"/>
      <c r="E38" s="748"/>
      <c r="F38" s="748"/>
      <c r="G38" s="748"/>
      <c r="H38" s="748"/>
      <c r="I38" s="748"/>
      <c r="J38" s="748"/>
      <c r="K38" s="748"/>
      <c r="L38" s="748"/>
      <c r="M38" s="748"/>
      <c r="N38" s="748"/>
      <c r="O38" s="748"/>
      <c r="P38" s="748"/>
      <c r="Q38" s="748"/>
      <c r="R38" s="748"/>
      <c r="S38" s="748"/>
      <c r="T38" s="748"/>
      <c r="U38" s="748"/>
    </row>
    <row r="39" spans="1:23" ht="19.5" thickBot="1">
      <c r="A39" s="145"/>
      <c r="B39" s="142"/>
      <c r="C39" s="142"/>
      <c r="D39" s="145"/>
      <c r="E39" s="145"/>
      <c r="F39" s="146"/>
      <c r="G39" s="145"/>
      <c r="H39" s="145"/>
      <c r="I39" s="145"/>
      <c r="J39" s="120"/>
      <c r="K39" s="120"/>
      <c r="L39" s="145"/>
      <c r="M39" s="145"/>
      <c r="N39" s="147" t="s">
        <v>173</v>
      </c>
      <c r="O39" s="147"/>
      <c r="P39" s="147"/>
      <c r="Q39" s="147"/>
      <c r="R39" s="145"/>
      <c r="S39" s="145"/>
      <c r="T39" s="187">
        <v>5</v>
      </c>
      <c r="U39" s="187"/>
    </row>
    <row r="40" spans="1:23" ht="16.5" customHeight="1" thickTop="1">
      <c r="A40" s="534" t="s">
        <v>0</v>
      </c>
      <c r="B40" s="553" t="s">
        <v>1</v>
      </c>
      <c r="C40" s="699" t="s">
        <v>2</v>
      </c>
      <c r="D40" s="720" t="s">
        <v>32</v>
      </c>
      <c r="E40" s="723" t="s">
        <v>33</v>
      </c>
      <c r="F40" s="709" t="s">
        <v>205</v>
      </c>
      <c r="G40" s="710"/>
      <c r="H40" s="710"/>
      <c r="I40" s="710"/>
      <c r="J40" s="710"/>
      <c r="K40" s="710"/>
      <c r="L40" s="710"/>
      <c r="M40" s="710"/>
      <c r="N40" s="710"/>
      <c r="O40" s="710"/>
      <c r="P40" s="711"/>
      <c r="Q40" s="589" t="s">
        <v>257</v>
      </c>
      <c r="R40" s="690" t="s">
        <v>201</v>
      </c>
      <c r="S40" s="592" t="s">
        <v>206</v>
      </c>
      <c r="T40" s="726" t="s">
        <v>36</v>
      </c>
      <c r="U40" s="726" t="s">
        <v>190</v>
      </c>
      <c r="V40" s="636" t="s">
        <v>181</v>
      </c>
      <c r="W40" s="577" t="s">
        <v>3</v>
      </c>
    </row>
    <row r="41" spans="1:23" ht="36" customHeight="1">
      <c r="A41" s="552"/>
      <c r="B41" s="554"/>
      <c r="C41" s="700"/>
      <c r="D41" s="721"/>
      <c r="E41" s="721"/>
      <c r="F41" s="705" t="s">
        <v>203</v>
      </c>
      <c r="G41" s="707" t="s">
        <v>57</v>
      </c>
      <c r="H41" s="340" t="s">
        <v>38</v>
      </c>
      <c r="I41" s="80" t="s">
        <v>39</v>
      </c>
      <c r="J41" s="80" t="s">
        <v>40</v>
      </c>
      <c r="K41" s="80" t="s">
        <v>58</v>
      </c>
      <c r="L41" s="167" t="s">
        <v>59</v>
      </c>
      <c r="M41" s="167" t="s">
        <v>60</v>
      </c>
      <c r="N41" s="181" t="s">
        <v>61</v>
      </c>
      <c r="O41" s="80" t="s">
        <v>178</v>
      </c>
      <c r="P41" s="150" t="s">
        <v>179</v>
      </c>
      <c r="Q41" s="646"/>
      <c r="R41" s="691"/>
      <c r="S41" s="593"/>
      <c r="T41" s="727"/>
      <c r="U41" s="727"/>
      <c r="V41" s="637"/>
      <c r="W41" s="578"/>
    </row>
    <row r="42" spans="1:23" ht="15.75" customHeight="1" thickBot="1">
      <c r="A42" s="535"/>
      <c r="B42" s="555"/>
      <c r="C42" s="701"/>
      <c r="D42" s="722"/>
      <c r="E42" s="724"/>
      <c r="F42" s="706"/>
      <c r="G42" s="708"/>
      <c r="H42" s="81">
        <v>1</v>
      </c>
      <c r="I42" s="81">
        <v>2</v>
      </c>
      <c r="J42" s="81">
        <v>3</v>
      </c>
      <c r="K42" s="81">
        <v>4</v>
      </c>
      <c r="L42" s="81">
        <v>5</v>
      </c>
      <c r="M42" s="81">
        <v>6</v>
      </c>
      <c r="N42" s="182">
        <v>7</v>
      </c>
      <c r="O42" s="81">
        <v>8</v>
      </c>
      <c r="P42" s="175">
        <v>9</v>
      </c>
      <c r="Q42" s="647"/>
      <c r="R42" s="692"/>
      <c r="S42" s="594"/>
      <c r="T42" s="728"/>
      <c r="U42" s="728"/>
      <c r="V42" s="638"/>
      <c r="W42" s="633"/>
    </row>
    <row r="43" spans="1:23" ht="16.5" customHeight="1" thickTop="1">
      <c r="A43" s="725" t="s">
        <v>4</v>
      </c>
      <c r="B43" s="743" t="s">
        <v>28</v>
      </c>
      <c r="C43" s="702" t="s">
        <v>17</v>
      </c>
      <c r="D43" s="744">
        <v>0</v>
      </c>
      <c r="E43" s="744">
        <v>150</v>
      </c>
      <c r="F43" s="729">
        <v>767</v>
      </c>
      <c r="G43" s="337" t="s">
        <v>62</v>
      </c>
      <c r="H43" s="283">
        <f>H5*5</f>
        <v>15</v>
      </c>
      <c r="I43" s="283">
        <f t="shared" ref="I43:N43" si="8">I5*5</f>
        <v>65</v>
      </c>
      <c r="J43" s="283">
        <f t="shared" si="8"/>
        <v>35</v>
      </c>
      <c r="K43" s="283">
        <f t="shared" si="8"/>
        <v>40</v>
      </c>
      <c r="L43" s="283">
        <f t="shared" si="8"/>
        <v>0</v>
      </c>
      <c r="M43" s="283">
        <f t="shared" si="8"/>
        <v>0</v>
      </c>
      <c r="N43" s="283">
        <f t="shared" si="8"/>
        <v>160</v>
      </c>
      <c r="O43" s="283">
        <f>SUM(H43:N43)</f>
        <v>315</v>
      </c>
      <c r="P43" s="745">
        <f>O43+O44</f>
        <v>330</v>
      </c>
      <c r="Q43" s="718"/>
      <c r="R43" s="688">
        <v>0</v>
      </c>
      <c r="S43" s="688">
        <v>300</v>
      </c>
      <c r="T43" s="714">
        <f t="shared" ref="T43" si="9">D43+E43+F43+P43+Q43+R43+S43</f>
        <v>1547</v>
      </c>
      <c r="U43" s="738">
        <f>T43*45.44</f>
        <v>70295.679999999993</v>
      </c>
      <c r="V43" s="199"/>
      <c r="W43" s="634">
        <f>V44/12</f>
        <v>0</v>
      </c>
    </row>
    <row r="44" spans="1:23" ht="15.75" customHeight="1">
      <c r="A44" s="683"/>
      <c r="B44" s="742"/>
      <c r="C44" s="703"/>
      <c r="D44" s="696"/>
      <c r="E44" s="696"/>
      <c r="F44" s="716"/>
      <c r="G44" s="338" t="s">
        <v>63</v>
      </c>
      <c r="H44" s="283">
        <f t="shared" ref="H44:N52" si="10">H6*5</f>
        <v>0</v>
      </c>
      <c r="I44" s="283">
        <f t="shared" si="10"/>
        <v>5</v>
      </c>
      <c r="J44" s="283">
        <f t="shared" si="10"/>
        <v>0</v>
      </c>
      <c r="K44" s="283">
        <f t="shared" si="10"/>
        <v>0</v>
      </c>
      <c r="L44" s="283">
        <f t="shared" si="10"/>
        <v>0</v>
      </c>
      <c r="M44" s="283">
        <f t="shared" si="10"/>
        <v>0</v>
      </c>
      <c r="N44" s="283">
        <f t="shared" si="10"/>
        <v>10</v>
      </c>
      <c r="O44" s="283">
        <f>SUM(H44:N44)</f>
        <v>15</v>
      </c>
      <c r="P44" s="698"/>
      <c r="Q44" s="746"/>
      <c r="R44" s="689"/>
      <c r="S44" s="689"/>
      <c r="T44" s="714"/>
      <c r="U44" s="714"/>
      <c r="V44" s="219"/>
      <c r="W44" s="635"/>
    </row>
    <row r="45" spans="1:23" ht="15" customHeight="1">
      <c r="A45" s="683" t="s">
        <v>7</v>
      </c>
      <c r="B45" s="742" t="s">
        <v>11</v>
      </c>
      <c r="C45" s="703" t="s">
        <v>17</v>
      </c>
      <c r="D45" s="696">
        <v>500</v>
      </c>
      <c r="E45" s="696">
        <v>150</v>
      </c>
      <c r="F45" s="716">
        <v>1684</v>
      </c>
      <c r="G45" s="338" t="s">
        <v>62</v>
      </c>
      <c r="H45" s="283">
        <f t="shared" si="10"/>
        <v>50</v>
      </c>
      <c r="I45" s="283">
        <f t="shared" si="10"/>
        <v>40</v>
      </c>
      <c r="J45" s="283">
        <f t="shared" si="10"/>
        <v>55</v>
      </c>
      <c r="K45" s="283">
        <f t="shared" si="10"/>
        <v>120</v>
      </c>
      <c r="L45" s="283">
        <f t="shared" si="10"/>
        <v>85</v>
      </c>
      <c r="M45" s="283">
        <f t="shared" si="10"/>
        <v>95</v>
      </c>
      <c r="N45" s="283">
        <f t="shared" si="10"/>
        <v>115</v>
      </c>
      <c r="O45" s="283">
        <f t="shared" ref="O45:O52" si="11">SUM(H45:N45)</f>
        <v>560</v>
      </c>
      <c r="P45" s="698">
        <f t="shared" ref="P45:P47" si="12">O45+O46</f>
        <v>700</v>
      </c>
      <c r="Q45" s="718"/>
      <c r="R45" s="689">
        <v>0</v>
      </c>
      <c r="S45" s="689">
        <v>200</v>
      </c>
      <c r="T45" s="714">
        <f t="shared" ref="T45" si="13">D45+E45+F45+P45+Q45+R45+S45</f>
        <v>3234</v>
      </c>
      <c r="U45" s="714">
        <f t="shared" ref="U45" si="14">T45*45.44</f>
        <v>146952.95999999999</v>
      </c>
      <c r="V45" s="487">
        <f>(U45+U49)/2</f>
        <v>156858.88</v>
      </c>
      <c r="W45" s="635">
        <f t="shared" ref="W45" si="15">V46/12</f>
        <v>11764.415999999999</v>
      </c>
    </row>
    <row r="46" spans="1:23" ht="15" customHeight="1">
      <c r="A46" s="683"/>
      <c r="B46" s="742"/>
      <c r="C46" s="703"/>
      <c r="D46" s="696"/>
      <c r="E46" s="696"/>
      <c r="F46" s="716"/>
      <c r="G46" s="338" t="s">
        <v>63</v>
      </c>
      <c r="H46" s="283">
        <f t="shared" si="10"/>
        <v>10</v>
      </c>
      <c r="I46" s="283">
        <f t="shared" si="10"/>
        <v>20</v>
      </c>
      <c r="J46" s="283">
        <f t="shared" si="10"/>
        <v>5</v>
      </c>
      <c r="K46" s="283">
        <f t="shared" si="10"/>
        <v>15</v>
      </c>
      <c r="L46" s="283">
        <f t="shared" si="10"/>
        <v>25</v>
      </c>
      <c r="M46" s="283">
        <f t="shared" si="10"/>
        <v>20</v>
      </c>
      <c r="N46" s="283">
        <f t="shared" si="10"/>
        <v>45</v>
      </c>
      <c r="O46" s="283">
        <f t="shared" si="11"/>
        <v>140</v>
      </c>
      <c r="P46" s="698"/>
      <c r="Q46" s="746"/>
      <c r="R46" s="689"/>
      <c r="S46" s="689"/>
      <c r="T46" s="714"/>
      <c r="U46" s="714"/>
      <c r="V46" s="488">
        <f>V45-(V45/100*10)</f>
        <v>141172.992</v>
      </c>
      <c r="W46" s="635"/>
    </row>
    <row r="47" spans="1:23" s="120" customFormat="1" ht="15" customHeight="1">
      <c r="A47" s="683" t="s">
        <v>8</v>
      </c>
      <c r="B47" s="694" t="s">
        <v>185</v>
      </c>
      <c r="C47" s="703" t="s">
        <v>6</v>
      </c>
      <c r="D47" s="696">
        <v>0</v>
      </c>
      <c r="E47" s="696">
        <v>0</v>
      </c>
      <c r="F47" s="716">
        <v>1284</v>
      </c>
      <c r="G47" s="338" t="s">
        <v>62</v>
      </c>
      <c r="H47" s="283">
        <f t="shared" si="10"/>
        <v>10</v>
      </c>
      <c r="I47" s="283">
        <f t="shared" si="10"/>
        <v>10</v>
      </c>
      <c r="J47" s="283">
        <f t="shared" si="10"/>
        <v>15</v>
      </c>
      <c r="K47" s="283">
        <f t="shared" si="10"/>
        <v>0</v>
      </c>
      <c r="L47" s="283">
        <f t="shared" si="10"/>
        <v>10</v>
      </c>
      <c r="M47" s="283">
        <f t="shared" si="10"/>
        <v>20</v>
      </c>
      <c r="N47" s="283">
        <f t="shared" si="10"/>
        <v>15</v>
      </c>
      <c r="O47" s="283">
        <f t="shared" si="11"/>
        <v>80</v>
      </c>
      <c r="P47" s="698">
        <f t="shared" si="12"/>
        <v>180</v>
      </c>
      <c r="Q47" s="718"/>
      <c r="R47" s="689">
        <v>0</v>
      </c>
      <c r="S47" s="689">
        <v>250</v>
      </c>
      <c r="T47" s="714">
        <f t="shared" ref="T47" si="16">D47+E47+F47+P47+Q47+R47+S47</f>
        <v>1714</v>
      </c>
      <c r="U47" s="714">
        <f t="shared" ref="U47" si="17">T47*45.44</f>
        <v>77884.159999999989</v>
      </c>
      <c r="V47" s="487"/>
      <c r="W47" s="635">
        <f t="shared" ref="W47" si="18">V48/12</f>
        <v>0</v>
      </c>
    </row>
    <row r="48" spans="1:23" s="120" customFormat="1" ht="15" customHeight="1">
      <c r="A48" s="683"/>
      <c r="B48" s="694"/>
      <c r="C48" s="703"/>
      <c r="D48" s="696"/>
      <c r="E48" s="696"/>
      <c r="F48" s="716"/>
      <c r="G48" s="338" t="s">
        <v>63</v>
      </c>
      <c r="H48" s="283">
        <f t="shared" si="10"/>
        <v>10</v>
      </c>
      <c r="I48" s="283">
        <f t="shared" si="10"/>
        <v>0</v>
      </c>
      <c r="J48" s="283">
        <f t="shared" si="10"/>
        <v>20</v>
      </c>
      <c r="K48" s="283">
        <f t="shared" si="10"/>
        <v>20</v>
      </c>
      <c r="L48" s="283">
        <f t="shared" si="10"/>
        <v>25</v>
      </c>
      <c r="M48" s="283">
        <f t="shared" si="10"/>
        <v>5</v>
      </c>
      <c r="N48" s="283">
        <f t="shared" si="10"/>
        <v>20</v>
      </c>
      <c r="O48" s="283">
        <f t="shared" si="11"/>
        <v>100</v>
      </c>
      <c r="P48" s="698"/>
      <c r="Q48" s="746"/>
      <c r="R48" s="689"/>
      <c r="S48" s="689"/>
      <c r="T48" s="714"/>
      <c r="U48" s="714"/>
      <c r="V48" s="488"/>
      <c r="W48" s="635"/>
    </row>
    <row r="49" spans="1:23" s="120" customFormat="1" ht="15" customHeight="1">
      <c r="A49" s="683" t="s">
        <v>10</v>
      </c>
      <c r="B49" s="694" t="s">
        <v>101</v>
      </c>
      <c r="C49" s="703" t="s">
        <v>6</v>
      </c>
      <c r="D49" s="696">
        <v>0</v>
      </c>
      <c r="E49" s="696">
        <v>0</v>
      </c>
      <c r="F49" s="716">
        <v>2405</v>
      </c>
      <c r="G49" s="338" t="s">
        <v>62</v>
      </c>
      <c r="H49" s="283">
        <f t="shared" si="10"/>
        <v>40</v>
      </c>
      <c r="I49" s="283">
        <f t="shared" si="10"/>
        <v>5</v>
      </c>
      <c r="J49" s="283">
        <f t="shared" si="10"/>
        <v>30</v>
      </c>
      <c r="K49" s="283">
        <f t="shared" si="10"/>
        <v>50</v>
      </c>
      <c r="L49" s="283">
        <f t="shared" si="10"/>
        <v>115</v>
      </c>
      <c r="M49" s="283">
        <f t="shared" si="10"/>
        <v>170</v>
      </c>
      <c r="N49" s="283">
        <f t="shared" si="10"/>
        <v>420</v>
      </c>
      <c r="O49" s="283">
        <f t="shared" si="11"/>
        <v>830</v>
      </c>
      <c r="P49" s="698">
        <f t="shared" ref="P49:P51" si="19">O49+O50</f>
        <v>1065</v>
      </c>
      <c r="Q49" s="718"/>
      <c r="R49" s="689">
        <v>0</v>
      </c>
      <c r="S49" s="689">
        <v>200</v>
      </c>
      <c r="T49" s="714">
        <f>D49+E49+F49+P49+Q49+R49+S49</f>
        <v>3670</v>
      </c>
      <c r="U49" s="714">
        <f t="shared" ref="U49" si="20">T49*45.44</f>
        <v>166764.79999999999</v>
      </c>
      <c r="V49" s="487">
        <f>(U49+U45)/2</f>
        <v>156858.88</v>
      </c>
      <c r="W49" s="602">
        <f>V50/12</f>
        <v>14378.730666666668</v>
      </c>
    </row>
    <row r="50" spans="1:23" s="120" customFormat="1" ht="15.75" customHeight="1">
      <c r="A50" s="683"/>
      <c r="B50" s="694"/>
      <c r="C50" s="703"/>
      <c r="D50" s="696"/>
      <c r="E50" s="696"/>
      <c r="F50" s="716"/>
      <c r="G50" s="338" t="s">
        <v>63</v>
      </c>
      <c r="H50" s="283">
        <f t="shared" si="10"/>
        <v>0</v>
      </c>
      <c r="I50" s="283">
        <f t="shared" si="10"/>
        <v>20</v>
      </c>
      <c r="J50" s="283">
        <f t="shared" si="10"/>
        <v>5</v>
      </c>
      <c r="K50" s="283">
        <f t="shared" si="10"/>
        <v>40</v>
      </c>
      <c r="L50" s="283">
        <f t="shared" si="10"/>
        <v>40</v>
      </c>
      <c r="M50" s="283">
        <f t="shared" si="10"/>
        <v>55</v>
      </c>
      <c r="N50" s="283">
        <f t="shared" si="10"/>
        <v>75</v>
      </c>
      <c r="O50" s="283">
        <f t="shared" si="11"/>
        <v>235</v>
      </c>
      <c r="P50" s="698"/>
      <c r="Q50" s="746"/>
      <c r="R50" s="689"/>
      <c r="S50" s="689"/>
      <c r="T50" s="714"/>
      <c r="U50" s="714"/>
      <c r="V50" s="488">
        <f>V49+(V49/100*10)</f>
        <v>172544.76800000001</v>
      </c>
      <c r="W50" s="635"/>
    </row>
    <row r="51" spans="1:23" ht="15" customHeight="1">
      <c r="A51" s="683" t="s">
        <v>12</v>
      </c>
      <c r="B51" s="694" t="s">
        <v>64</v>
      </c>
      <c r="C51" s="703" t="s">
        <v>6</v>
      </c>
      <c r="D51" s="696">
        <v>0</v>
      </c>
      <c r="E51" s="696">
        <v>0</v>
      </c>
      <c r="F51" s="716">
        <v>981</v>
      </c>
      <c r="G51" s="338" t="s">
        <v>62</v>
      </c>
      <c r="H51" s="283">
        <f t="shared" si="10"/>
        <v>105</v>
      </c>
      <c r="I51" s="283">
        <f t="shared" si="10"/>
        <v>25</v>
      </c>
      <c r="J51" s="283">
        <f t="shared" si="10"/>
        <v>25</v>
      </c>
      <c r="K51" s="283">
        <f t="shared" si="10"/>
        <v>10</v>
      </c>
      <c r="L51" s="283">
        <f t="shared" si="10"/>
        <v>5</v>
      </c>
      <c r="M51" s="283">
        <f t="shared" si="10"/>
        <v>0</v>
      </c>
      <c r="N51" s="283">
        <f t="shared" si="10"/>
        <v>0</v>
      </c>
      <c r="O51" s="283">
        <f t="shared" si="11"/>
        <v>170</v>
      </c>
      <c r="P51" s="698">
        <f t="shared" si="19"/>
        <v>205</v>
      </c>
      <c r="Q51" s="718"/>
      <c r="R51" s="689">
        <v>0</v>
      </c>
      <c r="S51" s="689">
        <v>250</v>
      </c>
      <c r="T51" s="714">
        <f t="shared" ref="T51" si="21">D51+E51+F51+P51+Q51+R51+S51</f>
        <v>1436</v>
      </c>
      <c r="U51" s="714">
        <f t="shared" ref="U51" si="22">T51*45.44</f>
        <v>65251.839999999997</v>
      </c>
      <c r="V51" s="425"/>
      <c r="W51" s="635">
        <f t="shared" ref="W51" si="23">V52/12</f>
        <v>0</v>
      </c>
    </row>
    <row r="52" spans="1:23" ht="15.75" customHeight="1" thickBot="1">
      <c r="A52" s="693"/>
      <c r="B52" s="695"/>
      <c r="C52" s="704"/>
      <c r="D52" s="697"/>
      <c r="E52" s="697"/>
      <c r="F52" s="717"/>
      <c r="G52" s="339" t="s">
        <v>63</v>
      </c>
      <c r="H52" s="283">
        <f t="shared" si="10"/>
        <v>20</v>
      </c>
      <c r="I52" s="283">
        <f t="shared" si="10"/>
        <v>5</v>
      </c>
      <c r="J52" s="283">
        <f t="shared" si="10"/>
        <v>10</v>
      </c>
      <c r="K52" s="283">
        <f t="shared" si="10"/>
        <v>0</v>
      </c>
      <c r="L52" s="283">
        <f t="shared" si="10"/>
        <v>0</v>
      </c>
      <c r="M52" s="283">
        <f t="shared" si="10"/>
        <v>0</v>
      </c>
      <c r="N52" s="283">
        <f t="shared" si="10"/>
        <v>0</v>
      </c>
      <c r="O52" s="283">
        <f t="shared" si="11"/>
        <v>35</v>
      </c>
      <c r="P52" s="712"/>
      <c r="Q52" s="719"/>
      <c r="R52" s="713"/>
      <c r="S52" s="713"/>
      <c r="T52" s="715"/>
      <c r="U52" s="715"/>
      <c r="V52" s="489"/>
      <c r="W52" s="747"/>
    </row>
    <row r="53" spans="1:23" ht="16.5" thickBot="1">
      <c r="A53" s="74"/>
      <c r="B53" s="75" t="s">
        <v>16</v>
      </c>
      <c r="C53" s="75"/>
      <c r="D53" s="270">
        <f>SUM(D43:D52)</f>
        <v>500</v>
      </c>
      <c r="E53" s="270">
        <f>SUM(E43:E52)</f>
        <v>300</v>
      </c>
      <c r="F53" s="271">
        <f>SUM(F43:F51)</f>
        <v>7121</v>
      </c>
      <c r="G53" s="336"/>
      <c r="H53" s="180">
        <f t="shared" ref="H53:O53" si="24">SUM(H43:H52)</f>
        <v>260</v>
      </c>
      <c r="I53" s="180">
        <f t="shared" si="24"/>
        <v>195</v>
      </c>
      <c r="J53" s="180">
        <f t="shared" si="24"/>
        <v>200</v>
      </c>
      <c r="K53" s="180">
        <f t="shared" si="24"/>
        <v>295</v>
      </c>
      <c r="L53" s="180">
        <f t="shared" si="24"/>
        <v>305</v>
      </c>
      <c r="M53" s="180">
        <f t="shared" si="24"/>
        <v>365</v>
      </c>
      <c r="N53" s="179">
        <f t="shared" si="24"/>
        <v>860</v>
      </c>
      <c r="O53" s="180">
        <f t="shared" si="24"/>
        <v>2480</v>
      </c>
      <c r="P53" s="284">
        <f>SUM(P43:P52)</f>
        <v>2480</v>
      </c>
      <c r="Q53" s="284"/>
      <c r="R53" s="285">
        <f>SUM(R43:R52)</f>
        <v>0</v>
      </c>
      <c r="S53" s="179">
        <f t="shared" ref="S53:T53" si="25">SUM(S43:S52)</f>
        <v>1200</v>
      </c>
      <c r="T53" s="217">
        <f t="shared" si="25"/>
        <v>11601</v>
      </c>
      <c r="U53" s="217">
        <f t="shared" ref="U53:W53" si="26">SUM(U43:U52)</f>
        <v>527149.43999999994</v>
      </c>
      <c r="V53" s="217">
        <f>V50+V46</f>
        <v>313717.76000000001</v>
      </c>
      <c r="W53" s="217">
        <f t="shared" si="26"/>
        <v>26143.146666666667</v>
      </c>
    </row>
    <row r="54" spans="1:23" ht="15.75" thickTop="1"/>
    <row r="57" spans="1:23">
      <c r="G57" s="120" t="s">
        <v>30</v>
      </c>
    </row>
  </sheetData>
  <mergeCells count="130">
    <mergeCell ref="V40:V42"/>
    <mergeCell ref="W40:W42"/>
    <mergeCell ref="W43:W44"/>
    <mergeCell ref="W45:W46"/>
    <mergeCell ref="W47:W48"/>
    <mergeCell ref="W49:W50"/>
    <mergeCell ref="W51:W52"/>
    <mergeCell ref="B5:B6"/>
    <mergeCell ref="D5:D6"/>
    <mergeCell ref="E5:E6"/>
    <mergeCell ref="R11:R12"/>
    <mergeCell ref="S11:S12"/>
    <mergeCell ref="T11:T12"/>
    <mergeCell ref="S7:S8"/>
    <mergeCell ref="U51:U52"/>
    <mergeCell ref="U40:U42"/>
    <mergeCell ref="A38:U38"/>
    <mergeCell ref="D47:D48"/>
    <mergeCell ref="E47:E48"/>
    <mergeCell ref="P47:P48"/>
    <mergeCell ref="R47:R48"/>
    <mergeCell ref="S47:S48"/>
    <mergeCell ref="T47:T48"/>
    <mergeCell ref="B49:B50"/>
    <mergeCell ref="D49:D50"/>
    <mergeCell ref="E49:E50"/>
    <mergeCell ref="U43:U44"/>
    <mergeCell ref="U45:U46"/>
    <mergeCell ref="U47:U48"/>
    <mergeCell ref="U49:U50"/>
    <mergeCell ref="A7:A8"/>
    <mergeCell ref="B43:B44"/>
    <mergeCell ref="D43:D44"/>
    <mergeCell ref="B7:B8"/>
    <mergeCell ref="D7:D8"/>
    <mergeCell ref="E7:E8"/>
    <mergeCell ref="P7:P8"/>
    <mergeCell ref="R7:R8"/>
    <mergeCell ref="P49:P50"/>
    <mergeCell ref="R49:R50"/>
    <mergeCell ref="R43:R44"/>
    <mergeCell ref="E43:E44"/>
    <mergeCell ref="P43:P44"/>
    <mergeCell ref="Q40:Q42"/>
    <mergeCell ref="Q43:Q44"/>
    <mergeCell ref="Q45:Q46"/>
    <mergeCell ref="Q47:Q48"/>
    <mergeCell ref="Q49:Q50"/>
    <mergeCell ref="S5:S6"/>
    <mergeCell ref="P5:P6"/>
    <mergeCell ref="A40:A42"/>
    <mergeCell ref="B40:B42"/>
    <mergeCell ref="D40:D42"/>
    <mergeCell ref="E40:E42"/>
    <mergeCell ref="T49:T50"/>
    <mergeCell ref="A49:A50"/>
    <mergeCell ref="A47:A48"/>
    <mergeCell ref="B47:B48"/>
    <mergeCell ref="T7:T8"/>
    <mergeCell ref="A11:A12"/>
    <mergeCell ref="B11:B12"/>
    <mergeCell ref="D11:D12"/>
    <mergeCell ref="E11:E12"/>
    <mergeCell ref="P11:P12"/>
    <mergeCell ref="R13:R14"/>
    <mergeCell ref="S13:S14"/>
    <mergeCell ref="P13:P14"/>
    <mergeCell ref="T45:T46"/>
    <mergeCell ref="A45:A46"/>
    <mergeCell ref="B45:B46"/>
    <mergeCell ref="D45:D46"/>
    <mergeCell ref="E45:E46"/>
    <mergeCell ref="A2:A4"/>
    <mergeCell ref="B2:B4"/>
    <mergeCell ref="D2:D4"/>
    <mergeCell ref="E2:E4"/>
    <mergeCell ref="A5:A6"/>
    <mergeCell ref="T40:T42"/>
    <mergeCell ref="F43:F44"/>
    <mergeCell ref="T13:T14"/>
    <mergeCell ref="S2:S4"/>
    <mergeCell ref="T2:T4"/>
    <mergeCell ref="A9:A10"/>
    <mergeCell ref="B9:B10"/>
    <mergeCell ref="D9:D10"/>
    <mergeCell ref="E9:E10"/>
    <mergeCell ref="P9:P10"/>
    <mergeCell ref="A43:A44"/>
    <mergeCell ref="G2:G4"/>
    <mergeCell ref="H2:P2"/>
    <mergeCell ref="T5:T6"/>
    <mergeCell ref="R9:R10"/>
    <mergeCell ref="S9:S10"/>
    <mergeCell ref="T9:T10"/>
    <mergeCell ref="R2:R4"/>
    <mergeCell ref="R5:R6"/>
    <mergeCell ref="P51:P52"/>
    <mergeCell ref="R51:R52"/>
    <mergeCell ref="S51:S52"/>
    <mergeCell ref="T51:T52"/>
    <mergeCell ref="F45:F46"/>
    <mergeCell ref="F47:F48"/>
    <mergeCell ref="F49:F50"/>
    <mergeCell ref="F51:F52"/>
    <mergeCell ref="T43:T44"/>
    <mergeCell ref="Q51:Q52"/>
    <mergeCell ref="A13:A14"/>
    <mergeCell ref="B13:B14"/>
    <mergeCell ref="D13:D14"/>
    <mergeCell ref="E13:E14"/>
    <mergeCell ref="S43:S44"/>
    <mergeCell ref="R40:R42"/>
    <mergeCell ref="S40:S42"/>
    <mergeCell ref="S49:S50"/>
    <mergeCell ref="A51:A52"/>
    <mergeCell ref="B51:B52"/>
    <mergeCell ref="D51:D52"/>
    <mergeCell ref="E51:E52"/>
    <mergeCell ref="P45:P46"/>
    <mergeCell ref="R45:R46"/>
    <mergeCell ref="S45:S46"/>
    <mergeCell ref="C40:C42"/>
    <mergeCell ref="C43:C44"/>
    <mergeCell ref="C45:C46"/>
    <mergeCell ref="C47:C48"/>
    <mergeCell ref="C49:C50"/>
    <mergeCell ref="C51:C52"/>
    <mergeCell ref="F41:F42"/>
    <mergeCell ref="G41:G42"/>
    <mergeCell ref="F40:P40"/>
  </mergeCells>
  <pageMargins left="0.19685039370078741" right="0.11811023622047245" top="0.74803149606299213" bottom="0.74803149606299213" header="0.31496062992125984" footer="0.31496062992125984"/>
  <pageSetup scale="85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56"/>
  <sheetViews>
    <sheetView topLeftCell="A40" zoomScale="110" zoomScaleNormal="110" workbookViewId="0">
      <selection activeCell="I57" sqref="I57"/>
    </sheetView>
  </sheetViews>
  <sheetFormatPr defaultRowHeight="15"/>
  <cols>
    <col min="1" max="1" width="3" customWidth="1"/>
    <col min="2" max="2" width="19.85546875" customWidth="1"/>
    <col min="3" max="3" width="4.28515625" style="120" customWidth="1"/>
    <col min="4" max="4" width="4.7109375" customWidth="1"/>
    <col min="5" max="5" width="5.85546875" customWidth="1"/>
    <col min="6" max="6" width="6.7109375" style="120" customWidth="1"/>
    <col min="7" max="7" width="2.7109375" customWidth="1"/>
    <col min="8" max="8" width="6.28515625" customWidth="1"/>
    <col min="9" max="9" width="5.42578125" customWidth="1"/>
    <col min="10" max="10" width="5.7109375" customWidth="1"/>
    <col min="11" max="11" width="4.85546875" customWidth="1"/>
    <col min="12" max="12" width="5.42578125" customWidth="1"/>
    <col min="13" max="13" width="6.140625" customWidth="1"/>
    <col min="14" max="14" width="5.5703125" customWidth="1"/>
    <col min="15" max="15" width="6.140625" style="120" customWidth="1"/>
    <col min="16" max="16" width="6.7109375" customWidth="1"/>
    <col min="17" max="17" width="5.7109375" style="120" customWidth="1"/>
    <col min="18" max="18" width="5.85546875" customWidth="1"/>
    <col min="19" max="19" width="5.5703125" customWidth="1"/>
    <col min="20" max="20" width="7.7109375" customWidth="1"/>
    <col min="21" max="21" width="8.85546875" style="120" customWidth="1"/>
  </cols>
  <sheetData>
    <row r="1" spans="1:21">
      <c r="A1" s="810" t="s">
        <v>243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280"/>
    </row>
    <row r="2" spans="1:21" ht="15.75" thickBot="1">
      <c r="A2" s="254"/>
      <c r="B2" s="261" t="s">
        <v>172</v>
      </c>
      <c r="C2" s="261"/>
      <c r="D2" s="254"/>
      <c r="E2" s="254"/>
      <c r="F2" s="254"/>
      <c r="G2" s="254"/>
      <c r="H2" s="302"/>
      <c r="I2" s="302"/>
      <c r="J2" s="302"/>
      <c r="K2" s="302"/>
      <c r="L2" s="302"/>
      <c r="M2" s="302"/>
      <c r="N2" s="302"/>
      <c r="O2" s="302"/>
      <c r="P2" s="254"/>
      <c r="Q2" s="254"/>
      <c r="R2" s="254"/>
      <c r="S2" s="254"/>
      <c r="T2" s="254"/>
      <c r="U2" s="254"/>
    </row>
    <row r="3" spans="1:21" s="120" customFormat="1" ht="15.75" customHeight="1" thickTop="1">
      <c r="A3" s="811" t="s">
        <v>4</v>
      </c>
      <c r="B3" s="812" t="s">
        <v>105</v>
      </c>
      <c r="C3" s="329"/>
      <c r="D3" s="814">
        <v>0</v>
      </c>
      <c r="E3" s="814">
        <v>0</v>
      </c>
      <c r="F3" s="818"/>
      <c r="G3" s="262" t="s">
        <v>62</v>
      </c>
      <c r="H3" s="412">
        <v>2</v>
      </c>
      <c r="I3" s="413">
        <v>1</v>
      </c>
      <c r="J3" s="413">
        <v>4</v>
      </c>
      <c r="K3" s="413"/>
      <c r="L3" s="413"/>
      <c r="M3" s="413"/>
      <c r="N3" s="413">
        <v>3</v>
      </c>
      <c r="O3" s="414">
        <f>SUM(H3:N3)</f>
        <v>10</v>
      </c>
      <c r="P3" s="815">
        <f>SUM(H3:N4)</f>
        <v>104</v>
      </c>
      <c r="Q3" s="423"/>
      <c r="R3" s="808"/>
      <c r="S3" s="753"/>
      <c r="T3" s="817" t="e">
        <f>D3+E3+#REF!+P3+R3+S3</f>
        <v>#REF!</v>
      </c>
      <c r="U3" s="301"/>
    </row>
    <row r="4" spans="1:21" s="120" customFormat="1" ht="15.75" customHeight="1">
      <c r="A4" s="769"/>
      <c r="B4" s="813"/>
      <c r="C4" s="330"/>
      <c r="D4" s="756"/>
      <c r="E4" s="756"/>
      <c r="F4" s="819"/>
      <c r="G4" s="258" t="s">
        <v>63</v>
      </c>
      <c r="H4" s="412">
        <v>2</v>
      </c>
      <c r="I4" s="413">
        <v>1</v>
      </c>
      <c r="J4" s="413">
        <v>4</v>
      </c>
      <c r="K4" s="413"/>
      <c r="L4" s="413"/>
      <c r="M4" s="413"/>
      <c r="N4" s="413">
        <v>87</v>
      </c>
      <c r="O4" s="388">
        <f t="shared" ref="O4:O12" si="0">SUM(H4:N4)</f>
        <v>94</v>
      </c>
      <c r="P4" s="816"/>
      <c r="Q4" s="424"/>
      <c r="R4" s="809"/>
      <c r="S4" s="754"/>
      <c r="T4" s="800"/>
      <c r="U4" s="301"/>
    </row>
    <row r="5" spans="1:21" s="120" customFormat="1" ht="15" customHeight="1">
      <c r="A5" s="769" t="s">
        <v>7</v>
      </c>
      <c r="B5" s="755" t="s">
        <v>19</v>
      </c>
      <c r="C5" s="331"/>
      <c r="D5" s="756">
        <v>0</v>
      </c>
      <c r="E5" s="756">
        <v>0</v>
      </c>
      <c r="F5" s="797"/>
      <c r="G5" s="258" t="s">
        <v>62</v>
      </c>
      <c r="H5" s="267">
        <v>7</v>
      </c>
      <c r="I5" s="268">
        <v>3</v>
      </c>
      <c r="J5" s="268">
        <v>2</v>
      </c>
      <c r="K5" s="268"/>
      <c r="L5" s="268"/>
      <c r="M5" s="268">
        <v>12</v>
      </c>
      <c r="N5" s="268"/>
      <c r="O5" s="266">
        <f t="shared" si="0"/>
        <v>24</v>
      </c>
      <c r="P5" s="770">
        <f>SUM(H5:N6)</f>
        <v>36</v>
      </c>
      <c r="Q5" s="421"/>
      <c r="R5" s="765"/>
      <c r="S5" s="765"/>
      <c r="T5" s="800" t="e">
        <f>D5+E5+#REF!+P5+R5+S5</f>
        <v>#REF!</v>
      </c>
      <c r="U5" s="301"/>
    </row>
    <row r="6" spans="1:21" s="120" customFormat="1" ht="15" customHeight="1">
      <c r="A6" s="769"/>
      <c r="B6" s="755"/>
      <c r="C6" s="331"/>
      <c r="D6" s="756"/>
      <c r="E6" s="756"/>
      <c r="F6" s="798"/>
      <c r="G6" s="258" t="s">
        <v>63</v>
      </c>
      <c r="H6" s="267">
        <v>2</v>
      </c>
      <c r="I6" s="268">
        <v>2</v>
      </c>
      <c r="J6" s="268">
        <v>1</v>
      </c>
      <c r="K6" s="268"/>
      <c r="L6" s="268"/>
      <c r="M6" s="268">
        <v>7</v>
      </c>
      <c r="N6" s="268"/>
      <c r="O6" s="266">
        <f t="shared" si="0"/>
        <v>12</v>
      </c>
      <c r="P6" s="772"/>
      <c r="Q6" s="422"/>
      <c r="R6" s="754"/>
      <c r="S6" s="754"/>
      <c r="T6" s="800"/>
      <c r="U6" s="301"/>
    </row>
    <row r="7" spans="1:21" s="120" customFormat="1" ht="15" customHeight="1">
      <c r="A7" s="769" t="s">
        <v>8</v>
      </c>
      <c r="B7" s="755" t="s">
        <v>24</v>
      </c>
      <c r="C7" s="331"/>
      <c r="D7" s="756">
        <v>0</v>
      </c>
      <c r="E7" s="756">
        <v>0</v>
      </c>
      <c r="F7" s="797"/>
      <c r="G7" s="258" t="s">
        <v>62</v>
      </c>
      <c r="H7" s="267"/>
      <c r="I7" s="268"/>
      <c r="J7" s="268"/>
      <c r="K7" s="268"/>
      <c r="L7" s="268"/>
      <c r="M7" s="268"/>
      <c r="N7" s="268"/>
      <c r="O7" s="266">
        <f t="shared" si="0"/>
        <v>0</v>
      </c>
      <c r="P7" s="770">
        <f>SUM(H7:N8)</f>
        <v>85</v>
      </c>
      <c r="Q7" s="421"/>
      <c r="R7" s="765"/>
      <c r="S7" s="765"/>
      <c r="T7" s="800" t="e">
        <f>D7+E7+#REF!+P7+R7+S7</f>
        <v>#REF!</v>
      </c>
      <c r="U7" s="301"/>
    </row>
    <row r="8" spans="1:21" s="120" customFormat="1" ht="15" customHeight="1">
      <c r="A8" s="769"/>
      <c r="B8" s="755"/>
      <c r="C8" s="331"/>
      <c r="D8" s="756"/>
      <c r="E8" s="756"/>
      <c r="F8" s="798"/>
      <c r="G8" s="258" t="s">
        <v>63</v>
      </c>
      <c r="H8" s="267">
        <v>3</v>
      </c>
      <c r="I8" s="268">
        <v>29</v>
      </c>
      <c r="J8" s="268">
        <v>22</v>
      </c>
      <c r="K8" s="268"/>
      <c r="L8" s="268">
        <v>2</v>
      </c>
      <c r="M8" s="268"/>
      <c r="N8" s="268">
        <v>29</v>
      </c>
      <c r="O8" s="266">
        <f t="shared" si="0"/>
        <v>85</v>
      </c>
      <c r="P8" s="772"/>
      <c r="Q8" s="422"/>
      <c r="R8" s="754"/>
      <c r="S8" s="754"/>
      <c r="T8" s="800"/>
      <c r="U8" s="301"/>
    </row>
    <row r="9" spans="1:21" s="120" customFormat="1" ht="15" customHeight="1">
      <c r="A9" s="769" t="s">
        <v>10</v>
      </c>
      <c r="B9" s="755" t="s">
        <v>102</v>
      </c>
      <c r="C9" s="331"/>
      <c r="D9" s="756">
        <v>0</v>
      </c>
      <c r="E9" s="756"/>
      <c r="F9" s="797"/>
      <c r="G9" s="258" t="s">
        <v>62</v>
      </c>
      <c r="H9" s="265">
        <v>22</v>
      </c>
      <c r="I9" s="265">
        <v>1</v>
      </c>
      <c r="J9" s="265"/>
      <c r="K9" s="265"/>
      <c r="L9" s="265"/>
      <c r="M9" s="265"/>
      <c r="N9" s="265"/>
      <c r="O9" s="266">
        <f t="shared" si="0"/>
        <v>23</v>
      </c>
      <c r="P9" s="770">
        <f>SUM(H9:N10)</f>
        <v>23</v>
      </c>
      <c r="Q9" s="421"/>
      <c r="R9" s="765">
        <v>0</v>
      </c>
      <c r="S9" s="765"/>
      <c r="T9" s="800" t="e">
        <f>D9+E9+#REF!+P9+R9+S9</f>
        <v>#REF!</v>
      </c>
      <c r="U9" s="301"/>
    </row>
    <row r="10" spans="1:21" s="120" customFormat="1" ht="15" customHeight="1">
      <c r="A10" s="769"/>
      <c r="B10" s="755"/>
      <c r="C10" s="331"/>
      <c r="D10" s="756"/>
      <c r="E10" s="756"/>
      <c r="F10" s="798"/>
      <c r="G10" s="258" t="s">
        <v>63</v>
      </c>
      <c r="H10" s="265"/>
      <c r="I10" s="265"/>
      <c r="J10" s="265"/>
      <c r="K10" s="265"/>
      <c r="L10" s="265"/>
      <c r="M10" s="265"/>
      <c r="N10" s="265"/>
      <c r="O10" s="266">
        <f t="shared" si="0"/>
        <v>0</v>
      </c>
      <c r="P10" s="772"/>
      <c r="Q10" s="422"/>
      <c r="R10" s="754"/>
      <c r="S10" s="754"/>
      <c r="T10" s="800"/>
      <c r="U10" s="301"/>
    </row>
    <row r="11" spans="1:21" s="120" customFormat="1" ht="15" customHeight="1">
      <c r="A11" s="769" t="s">
        <v>12</v>
      </c>
      <c r="B11" s="755" t="s">
        <v>27</v>
      </c>
      <c r="C11" s="331"/>
      <c r="D11" s="756">
        <v>0</v>
      </c>
      <c r="E11" s="756">
        <v>0</v>
      </c>
      <c r="F11" s="797"/>
      <c r="G11" s="258" t="s">
        <v>62</v>
      </c>
      <c r="H11" s="267">
        <v>47</v>
      </c>
      <c r="I11" s="268">
        <v>19</v>
      </c>
      <c r="J11" s="268">
        <v>25</v>
      </c>
      <c r="K11" s="268">
        <v>0</v>
      </c>
      <c r="L11" s="268">
        <v>0</v>
      </c>
      <c r="M11" s="268">
        <v>0</v>
      </c>
      <c r="N11" s="268">
        <v>0</v>
      </c>
      <c r="O11" s="266">
        <f t="shared" si="0"/>
        <v>91</v>
      </c>
      <c r="P11" s="770">
        <f>SUM(H11:N12)</f>
        <v>96</v>
      </c>
      <c r="Q11" s="421"/>
      <c r="R11" s="765"/>
      <c r="S11" s="765"/>
      <c r="T11" s="804" t="e">
        <f>D11+E11+#REF!+P11+R11+S11</f>
        <v>#REF!</v>
      </c>
      <c r="U11" s="301"/>
    </row>
    <row r="12" spans="1:21" s="120" customFormat="1" ht="15" customHeight="1" thickBot="1">
      <c r="A12" s="769"/>
      <c r="B12" s="755"/>
      <c r="C12" s="331"/>
      <c r="D12" s="756"/>
      <c r="E12" s="756"/>
      <c r="F12" s="799"/>
      <c r="G12" s="263" t="s">
        <v>63</v>
      </c>
      <c r="H12" s="267">
        <v>5</v>
      </c>
      <c r="I12" s="268">
        <v>0</v>
      </c>
      <c r="J12" s="268">
        <v>0</v>
      </c>
      <c r="K12" s="268">
        <v>0</v>
      </c>
      <c r="L12" s="268">
        <v>0</v>
      </c>
      <c r="M12" s="268">
        <v>0</v>
      </c>
      <c r="N12" s="268">
        <v>0</v>
      </c>
      <c r="O12" s="268">
        <f t="shared" si="0"/>
        <v>5</v>
      </c>
      <c r="P12" s="771"/>
      <c r="Q12" s="435"/>
      <c r="R12" s="754"/>
      <c r="S12" s="754"/>
      <c r="T12" s="800"/>
      <c r="U12" s="301"/>
    </row>
    <row r="13" spans="1:21" s="120" customFormat="1" ht="15.75" customHeight="1" thickBot="1">
      <c r="A13" s="259">
        <v>4</v>
      </c>
      <c r="B13" s="260" t="s">
        <v>16</v>
      </c>
      <c r="C13" s="260"/>
      <c r="D13" s="270">
        <f>SUM(D3:D12)</f>
        <v>0</v>
      </c>
      <c r="E13" s="270">
        <f>SUM(E3:E12)</f>
        <v>0</v>
      </c>
      <c r="F13" s="271">
        <f>SUM(F3:F11)</f>
        <v>0</v>
      </c>
      <c r="G13" s="272"/>
      <c r="H13" s="273">
        <f t="shared" ref="H13:T13" si="1">SUM(H3:H12)</f>
        <v>90</v>
      </c>
      <c r="I13" s="273">
        <f t="shared" si="1"/>
        <v>56</v>
      </c>
      <c r="J13" s="273">
        <f t="shared" si="1"/>
        <v>58</v>
      </c>
      <c r="K13" s="273">
        <f t="shared" si="1"/>
        <v>0</v>
      </c>
      <c r="L13" s="273">
        <f t="shared" si="1"/>
        <v>2</v>
      </c>
      <c r="M13" s="273">
        <f t="shared" si="1"/>
        <v>19</v>
      </c>
      <c r="N13" s="273">
        <f t="shared" si="1"/>
        <v>119</v>
      </c>
      <c r="O13" s="273">
        <f>SUM(O3:O12)</f>
        <v>344</v>
      </c>
      <c r="P13" s="274">
        <f t="shared" si="1"/>
        <v>344</v>
      </c>
      <c r="Q13" s="274"/>
      <c r="R13" s="270">
        <f t="shared" si="1"/>
        <v>0</v>
      </c>
      <c r="S13" s="275">
        <f t="shared" si="1"/>
        <v>0</v>
      </c>
      <c r="T13" s="269" t="e">
        <f t="shared" si="1"/>
        <v>#REF!</v>
      </c>
      <c r="U13" s="203"/>
    </row>
    <row r="14" spans="1:21" s="94" customFormat="1" ht="15.75" customHeight="1" thickTop="1">
      <c r="A14" s="276"/>
      <c r="B14" s="277"/>
      <c r="C14" s="277"/>
      <c r="D14" s="278"/>
      <c r="E14" s="278"/>
      <c r="F14" s="278"/>
      <c r="G14" s="279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03"/>
      <c r="U14" s="203"/>
    </row>
    <row r="15" spans="1:21" s="94" customFormat="1" ht="15.75" customHeight="1">
      <c r="A15" s="276"/>
      <c r="B15" s="277"/>
      <c r="C15" s="277"/>
      <c r="D15" s="278"/>
      <c r="E15" s="278"/>
      <c r="F15" s="278"/>
      <c r="G15" s="279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03"/>
      <c r="U15" s="203"/>
    </row>
    <row r="16" spans="1:21" s="94" customFormat="1" ht="15.75" customHeight="1">
      <c r="A16" s="276"/>
      <c r="B16" s="277"/>
      <c r="C16" s="277"/>
      <c r="D16" s="278"/>
      <c r="E16" s="278"/>
      <c r="F16" s="278"/>
      <c r="G16" s="279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03"/>
      <c r="U16" s="203"/>
    </row>
    <row r="17" spans="1:21" s="94" customFormat="1" ht="15.75" customHeight="1">
      <c r="A17" s="276"/>
      <c r="B17" s="277"/>
      <c r="C17" s="277"/>
      <c r="D17" s="278"/>
      <c r="E17" s="278"/>
      <c r="F17" s="278"/>
      <c r="G17" s="279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03"/>
      <c r="U17" s="203"/>
    </row>
    <row r="18" spans="1:21" s="94" customFormat="1" ht="15.75" customHeight="1">
      <c r="A18" s="276"/>
      <c r="B18" s="277"/>
      <c r="C18" s="277"/>
      <c r="D18" s="278"/>
      <c r="E18" s="278"/>
      <c r="F18" s="278"/>
      <c r="G18" s="279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03"/>
      <c r="U18" s="203"/>
    </row>
    <row r="19" spans="1:21" s="94" customFormat="1" ht="15.75" customHeight="1">
      <c r="A19" s="276"/>
      <c r="B19" s="277"/>
      <c r="C19" s="277"/>
      <c r="D19" s="278"/>
      <c r="E19" s="278"/>
      <c r="F19" s="278"/>
      <c r="G19" s="279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03"/>
      <c r="U19" s="203"/>
    </row>
    <row r="20" spans="1:21" s="94" customFormat="1" ht="15.75" customHeight="1">
      <c r="A20" s="276"/>
      <c r="B20" s="277"/>
      <c r="C20" s="277"/>
      <c r="D20" s="278"/>
      <c r="E20" s="278"/>
      <c r="F20" s="278"/>
      <c r="G20" s="279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03"/>
      <c r="U20" s="203"/>
    </row>
    <row r="21" spans="1:21" s="94" customFormat="1" ht="15.75" customHeight="1">
      <c r="A21" s="276"/>
      <c r="B21" s="277"/>
      <c r="C21" s="277"/>
      <c r="D21" s="278"/>
      <c r="E21" s="278"/>
      <c r="F21" s="278"/>
      <c r="G21" s="279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03"/>
      <c r="U21" s="203"/>
    </row>
    <row r="22" spans="1:21" s="94" customFormat="1" ht="15.75" customHeight="1">
      <c r="A22" s="276"/>
      <c r="B22" s="277"/>
      <c r="C22" s="277"/>
      <c r="D22" s="278"/>
      <c r="E22" s="278"/>
      <c r="F22" s="278"/>
      <c r="G22" s="279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03"/>
      <c r="U22" s="203"/>
    </row>
    <row r="23" spans="1:21" s="94" customFormat="1" ht="15.75" customHeight="1">
      <c r="A23" s="276"/>
      <c r="B23" s="277"/>
      <c r="C23" s="277"/>
      <c r="D23" s="278"/>
      <c r="E23" s="278"/>
      <c r="F23" s="278"/>
      <c r="G23" s="279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03"/>
      <c r="U23" s="203"/>
    </row>
    <row r="24" spans="1:21" s="94" customFormat="1" ht="15.75" customHeight="1">
      <c r="A24" s="276"/>
      <c r="B24" s="277"/>
      <c r="C24" s="277"/>
      <c r="D24" s="278"/>
      <c r="E24" s="278"/>
      <c r="F24" s="278"/>
      <c r="G24" s="279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03"/>
      <c r="U24" s="203"/>
    </row>
    <row r="25" spans="1:21" s="94" customFormat="1" ht="15.75" customHeight="1">
      <c r="A25" s="276"/>
      <c r="B25" s="277"/>
      <c r="C25" s="277"/>
      <c r="D25" s="278"/>
      <c r="E25" s="278"/>
      <c r="F25" s="278"/>
      <c r="G25" s="279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03"/>
      <c r="U25" s="203"/>
    </row>
    <row r="26" spans="1:21" s="94" customFormat="1" ht="15.75" customHeight="1">
      <c r="A26" s="276"/>
      <c r="B26" s="277"/>
      <c r="C26" s="277"/>
      <c r="D26" s="278"/>
      <c r="E26" s="278"/>
      <c r="F26" s="278"/>
      <c r="G26" s="279"/>
      <c r="H26" s="278"/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03"/>
      <c r="U26" s="203"/>
    </row>
    <row r="27" spans="1:21" s="94" customFormat="1" ht="15.75" customHeight="1">
      <c r="A27" s="276"/>
      <c r="B27" s="277"/>
      <c r="C27" s="277"/>
      <c r="D27" s="278"/>
      <c r="E27" s="278"/>
      <c r="F27" s="278"/>
      <c r="G27" s="279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03"/>
      <c r="U27" s="203"/>
    </row>
    <row r="28" spans="1:21" s="94" customFormat="1" ht="15.75" customHeight="1">
      <c r="A28" s="276"/>
      <c r="B28" s="277"/>
      <c r="C28" s="277"/>
      <c r="D28" s="278"/>
      <c r="E28" s="278"/>
      <c r="F28" s="278"/>
      <c r="G28" s="279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03"/>
      <c r="U28" s="203"/>
    </row>
    <row r="29" spans="1:21" s="94" customFormat="1" ht="15.75" customHeight="1">
      <c r="A29" s="276"/>
      <c r="B29" s="277"/>
      <c r="C29" s="277"/>
      <c r="D29" s="278"/>
      <c r="E29" s="278"/>
      <c r="F29" s="278"/>
      <c r="G29" s="279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03"/>
      <c r="U29" s="203"/>
    </row>
    <row r="30" spans="1:21" s="94" customFormat="1" ht="15.75" customHeight="1">
      <c r="A30" s="276"/>
      <c r="B30" s="277"/>
      <c r="C30" s="277"/>
      <c r="D30" s="278"/>
      <c r="E30" s="278"/>
      <c r="F30" s="278"/>
      <c r="G30" s="279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03"/>
      <c r="U30" s="203"/>
    </row>
    <row r="31" spans="1:21" s="94" customFormat="1" ht="15.75" customHeight="1">
      <c r="A31" s="276"/>
      <c r="B31" s="277"/>
      <c r="C31" s="277"/>
      <c r="D31" s="278"/>
      <c r="E31" s="278"/>
      <c r="F31" s="278"/>
      <c r="G31" s="279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03"/>
      <c r="U31" s="203"/>
    </row>
    <row r="32" spans="1:21" s="94" customFormat="1" ht="15.75" customHeight="1">
      <c r="A32" s="276"/>
      <c r="B32" s="277"/>
      <c r="C32" s="277"/>
      <c r="D32" s="278"/>
      <c r="E32" s="278"/>
      <c r="F32" s="278"/>
      <c r="G32" s="279"/>
      <c r="H32" s="278"/>
      <c r="I32" s="278"/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03"/>
      <c r="U32" s="203"/>
    </row>
    <row r="33" spans="1:21" s="94" customFormat="1" ht="15.75" customHeight="1">
      <c r="A33" s="276"/>
      <c r="B33" s="277"/>
      <c r="C33" s="277"/>
      <c r="D33" s="278"/>
      <c r="E33" s="278"/>
      <c r="F33" s="278"/>
      <c r="G33" s="279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03"/>
      <c r="U33" s="203"/>
    </row>
    <row r="34" spans="1:21" s="94" customFormat="1" ht="15.75" customHeight="1">
      <c r="A34" s="276"/>
      <c r="B34" s="277"/>
      <c r="C34" s="277"/>
      <c r="D34" s="278"/>
      <c r="E34" s="278"/>
      <c r="F34" s="278"/>
      <c r="G34" s="279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03"/>
      <c r="U34" s="203"/>
    </row>
    <row r="35" spans="1:21" s="94" customFormat="1" ht="15.75" customHeight="1">
      <c r="A35" s="276"/>
      <c r="B35" s="277"/>
      <c r="C35" s="277"/>
      <c r="D35" s="278"/>
      <c r="E35" s="278"/>
      <c r="F35" s="278"/>
      <c r="G35" s="279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  <c r="S35" s="278"/>
      <c r="T35" s="203"/>
      <c r="U35" s="203"/>
    </row>
    <row r="36" spans="1:21" s="94" customFormat="1" ht="15.75" customHeight="1">
      <c r="A36" s="276"/>
      <c r="B36" s="277"/>
      <c r="C36" s="277"/>
      <c r="D36" s="278"/>
      <c r="E36" s="278"/>
      <c r="F36" s="278"/>
      <c r="G36" s="279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03"/>
      <c r="U36" s="203"/>
    </row>
    <row r="37" spans="1:21" s="94" customFormat="1" ht="15.75" customHeight="1">
      <c r="A37" s="276"/>
      <c r="B37" s="277"/>
      <c r="C37" s="277"/>
      <c r="D37" s="278"/>
      <c r="E37" s="278"/>
      <c r="F37" s="278"/>
      <c r="G37" s="279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03"/>
      <c r="U37" s="203"/>
    </row>
    <row r="38" spans="1:21" s="94" customFormat="1" ht="15.75" customHeight="1">
      <c r="A38" s="276"/>
      <c r="B38" s="277"/>
      <c r="C38" s="277"/>
      <c r="D38" s="278"/>
      <c r="E38" s="278"/>
      <c r="F38" s="278"/>
      <c r="G38" s="279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03"/>
      <c r="U38" s="203"/>
    </row>
    <row r="39" spans="1:21" s="94" customFormat="1" ht="15.75" customHeight="1">
      <c r="A39" s="276"/>
      <c r="B39" s="277"/>
      <c r="C39" s="277"/>
      <c r="D39" s="278"/>
      <c r="E39" s="278"/>
      <c r="F39" s="278"/>
      <c r="G39" s="279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03"/>
      <c r="U39" s="203"/>
    </row>
    <row r="40" spans="1:21" s="94" customFormat="1" ht="15.75" customHeight="1">
      <c r="A40" s="766" t="s">
        <v>247</v>
      </c>
      <c r="B40" s="766"/>
      <c r="C40" s="766"/>
      <c r="D40" s="766"/>
      <c r="E40" s="766"/>
      <c r="F40" s="766"/>
      <c r="G40" s="766"/>
      <c r="H40" s="766"/>
      <c r="I40" s="766"/>
      <c r="J40" s="766"/>
      <c r="K40" s="766"/>
      <c r="L40" s="766"/>
      <c r="M40" s="766"/>
      <c r="N40" s="766"/>
      <c r="O40" s="766"/>
      <c r="P40" s="766"/>
      <c r="Q40" s="766"/>
      <c r="R40" s="766"/>
      <c r="S40" s="766"/>
      <c r="T40" s="766"/>
      <c r="U40" s="203"/>
    </row>
    <row r="41" spans="1:21" s="120" customFormat="1" ht="15.75" thickBot="1">
      <c r="A41" s="264"/>
      <c r="B41" s="261"/>
      <c r="C41" s="261"/>
      <c r="D41" s="264"/>
      <c r="E41" s="264"/>
      <c r="F41" s="341"/>
      <c r="G41" s="342"/>
      <c r="H41" s="344"/>
      <c r="I41" s="344"/>
      <c r="J41" s="302"/>
      <c r="K41" s="302"/>
      <c r="L41" s="344"/>
      <c r="M41" s="344"/>
      <c r="N41" s="345" t="s">
        <v>173</v>
      </c>
      <c r="O41" s="261"/>
      <c r="P41" s="261"/>
      <c r="Q41" s="261"/>
      <c r="R41" s="264"/>
      <c r="S41" s="264"/>
      <c r="T41" s="282">
        <v>5</v>
      </c>
      <c r="U41" s="281"/>
    </row>
    <row r="42" spans="1:21" s="94" customFormat="1" ht="15.75" customHeight="1" thickTop="1">
      <c r="A42" s="783" t="s">
        <v>0</v>
      </c>
      <c r="B42" s="786" t="s">
        <v>1</v>
      </c>
      <c r="C42" s="757" t="s">
        <v>2</v>
      </c>
      <c r="D42" s="789" t="s">
        <v>32</v>
      </c>
      <c r="E42" s="792" t="s">
        <v>33</v>
      </c>
      <c r="F42" s="780" t="s">
        <v>207</v>
      </c>
      <c r="G42" s="781"/>
      <c r="H42" s="781"/>
      <c r="I42" s="781"/>
      <c r="J42" s="781"/>
      <c r="K42" s="781"/>
      <c r="L42" s="781"/>
      <c r="M42" s="781"/>
      <c r="N42" s="781"/>
      <c r="O42" s="781"/>
      <c r="P42" s="782"/>
      <c r="Q42" s="589" t="s">
        <v>257</v>
      </c>
      <c r="R42" s="775" t="s">
        <v>202</v>
      </c>
      <c r="S42" s="826" t="s">
        <v>209</v>
      </c>
      <c r="T42" s="829" t="s">
        <v>36</v>
      </c>
      <c r="U42" s="821" t="s">
        <v>190</v>
      </c>
    </row>
    <row r="43" spans="1:21" s="94" customFormat="1" ht="21.75" customHeight="1">
      <c r="A43" s="784"/>
      <c r="B43" s="787"/>
      <c r="C43" s="758"/>
      <c r="D43" s="790"/>
      <c r="E43" s="790"/>
      <c r="F43" s="778" t="s">
        <v>203</v>
      </c>
      <c r="G43" s="794" t="s">
        <v>155</v>
      </c>
      <c r="H43" s="250" t="s">
        <v>38</v>
      </c>
      <c r="I43" s="251" t="s">
        <v>39</v>
      </c>
      <c r="J43" s="251" t="s">
        <v>40</v>
      </c>
      <c r="K43" s="251" t="s">
        <v>58</v>
      </c>
      <c r="L43" s="252" t="s">
        <v>59</v>
      </c>
      <c r="M43" s="252" t="s">
        <v>60</v>
      </c>
      <c r="N43" s="252" t="s">
        <v>61</v>
      </c>
      <c r="O43" s="349" t="s">
        <v>208</v>
      </c>
      <c r="P43" s="253" t="s">
        <v>214</v>
      </c>
      <c r="Q43" s="646"/>
      <c r="R43" s="776"/>
      <c r="S43" s="827"/>
      <c r="T43" s="830"/>
      <c r="U43" s="822"/>
    </row>
    <row r="44" spans="1:21" s="94" customFormat="1" ht="29.25" customHeight="1" thickBot="1">
      <c r="A44" s="785"/>
      <c r="B44" s="788"/>
      <c r="C44" s="759"/>
      <c r="D44" s="791"/>
      <c r="E44" s="793"/>
      <c r="F44" s="779"/>
      <c r="G44" s="795"/>
      <c r="H44" s="255">
        <v>1</v>
      </c>
      <c r="I44" s="256">
        <v>2</v>
      </c>
      <c r="J44" s="256">
        <v>3</v>
      </c>
      <c r="K44" s="256">
        <v>4</v>
      </c>
      <c r="L44" s="256">
        <v>5</v>
      </c>
      <c r="M44" s="256">
        <v>6</v>
      </c>
      <c r="N44" s="256">
        <v>7</v>
      </c>
      <c r="O44" s="314">
        <v>0</v>
      </c>
      <c r="P44" s="257">
        <v>0</v>
      </c>
      <c r="Q44" s="647"/>
      <c r="R44" s="777"/>
      <c r="S44" s="828"/>
      <c r="T44" s="831"/>
      <c r="U44" s="823"/>
    </row>
    <row r="45" spans="1:21" s="120" customFormat="1" ht="15.75" customHeight="1" thickTop="1">
      <c r="A45" s="773" t="s">
        <v>4</v>
      </c>
      <c r="B45" s="763" t="s">
        <v>105</v>
      </c>
      <c r="C45" s="762" t="s">
        <v>26</v>
      </c>
      <c r="D45" s="753">
        <v>0</v>
      </c>
      <c r="E45" s="753">
        <v>0</v>
      </c>
      <c r="F45" s="801">
        <v>570</v>
      </c>
      <c r="G45" s="343" t="s">
        <v>62</v>
      </c>
      <c r="H45" s="495">
        <f>H3*5</f>
        <v>10</v>
      </c>
      <c r="I45" s="495">
        <f t="shared" ref="I45:N45" si="2">I3*5</f>
        <v>5</v>
      </c>
      <c r="J45" s="495">
        <f t="shared" si="2"/>
        <v>20</v>
      </c>
      <c r="K45" s="495">
        <f t="shared" si="2"/>
        <v>0</v>
      </c>
      <c r="L45" s="495">
        <f t="shared" si="2"/>
        <v>0</v>
      </c>
      <c r="M45" s="495">
        <f t="shared" si="2"/>
        <v>0</v>
      </c>
      <c r="N45" s="495">
        <f t="shared" si="2"/>
        <v>15</v>
      </c>
      <c r="O45" s="496">
        <f>SUM(H45:N45)</f>
        <v>50</v>
      </c>
      <c r="P45" s="806">
        <f>SUM(H45:N46)</f>
        <v>520</v>
      </c>
      <c r="Q45" s="796"/>
      <c r="R45" s="808">
        <v>0</v>
      </c>
      <c r="S45" s="753">
        <v>0</v>
      </c>
      <c r="T45" s="803">
        <f>D45+E45+F45+P45+R45+S45</f>
        <v>1090</v>
      </c>
      <c r="U45" s="817">
        <f>T45*45.44</f>
        <v>49529.599999999999</v>
      </c>
    </row>
    <row r="46" spans="1:21" s="120" customFormat="1" ht="15.75" customHeight="1">
      <c r="A46" s="774"/>
      <c r="B46" s="764"/>
      <c r="C46" s="760"/>
      <c r="D46" s="754"/>
      <c r="E46" s="754"/>
      <c r="F46" s="802"/>
      <c r="G46" s="334" t="s">
        <v>63</v>
      </c>
      <c r="H46" s="495">
        <f t="shared" ref="H46:N54" si="3">H4*5</f>
        <v>10</v>
      </c>
      <c r="I46" s="495">
        <f t="shared" si="3"/>
        <v>5</v>
      </c>
      <c r="J46" s="495">
        <f t="shared" si="3"/>
        <v>20</v>
      </c>
      <c r="K46" s="495">
        <f t="shared" si="3"/>
        <v>0</v>
      </c>
      <c r="L46" s="495">
        <f t="shared" si="3"/>
        <v>0</v>
      </c>
      <c r="M46" s="495">
        <f t="shared" si="3"/>
        <v>0</v>
      </c>
      <c r="N46" s="495">
        <f t="shared" si="3"/>
        <v>435</v>
      </c>
      <c r="O46" s="497">
        <f t="shared" ref="O46:O54" si="4">SUM(H46:N46)</f>
        <v>470</v>
      </c>
      <c r="P46" s="807"/>
      <c r="Q46" s="768"/>
      <c r="R46" s="809"/>
      <c r="S46" s="754"/>
      <c r="T46" s="804"/>
      <c r="U46" s="800"/>
    </row>
    <row r="47" spans="1:21" s="120" customFormat="1" ht="15" customHeight="1">
      <c r="A47" s="769" t="s">
        <v>7</v>
      </c>
      <c r="B47" s="755" t="s">
        <v>19</v>
      </c>
      <c r="C47" s="760" t="s">
        <v>17</v>
      </c>
      <c r="D47" s="756">
        <v>0</v>
      </c>
      <c r="E47" s="756">
        <v>350</v>
      </c>
      <c r="F47" s="801">
        <v>1417</v>
      </c>
      <c r="G47" s="334" t="s">
        <v>62</v>
      </c>
      <c r="H47" s="495">
        <f t="shared" si="3"/>
        <v>35</v>
      </c>
      <c r="I47" s="495">
        <f t="shared" si="3"/>
        <v>15</v>
      </c>
      <c r="J47" s="495">
        <f t="shared" si="3"/>
        <v>10</v>
      </c>
      <c r="K47" s="495">
        <f t="shared" si="3"/>
        <v>0</v>
      </c>
      <c r="L47" s="495">
        <f t="shared" si="3"/>
        <v>0</v>
      </c>
      <c r="M47" s="495">
        <f t="shared" si="3"/>
        <v>60</v>
      </c>
      <c r="N47" s="495">
        <f t="shared" si="3"/>
        <v>0</v>
      </c>
      <c r="O47" s="497">
        <f t="shared" si="4"/>
        <v>120</v>
      </c>
      <c r="P47" s="749">
        <f>SUM(H47:N48)</f>
        <v>180</v>
      </c>
      <c r="Q47" s="767"/>
      <c r="R47" s="751">
        <v>0</v>
      </c>
      <c r="S47" s="765">
        <v>0</v>
      </c>
      <c r="T47" s="800">
        <f>D47+E47+F47+P47+Q47+R47+S47</f>
        <v>1947</v>
      </c>
      <c r="U47" s="800">
        <f t="shared" ref="U47" si="5">T47*45.44</f>
        <v>88471.679999999993</v>
      </c>
    </row>
    <row r="48" spans="1:21" s="120" customFormat="1" ht="15" customHeight="1">
      <c r="A48" s="769"/>
      <c r="B48" s="755"/>
      <c r="C48" s="760"/>
      <c r="D48" s="756"/>
      <c r="E48" s="756"/>
      <c r="F48" s="802"/>
      <c r="G48" s="334" t="s">
        <v>63</v>
      </c>
      <c r="H48" s="495">
        <f t="shared" si="3"/>
        <v>10</v>
      </c>
      <c r="I48" s="495">
        <f t="shared" si="3"/>
        <v>10</v>
      </c>
      <c r="J48" s="495">
        <f t="shared" si="3"/>
        <v>5</v>
      </c>
      <c r="K48" s="495">
        <f t="shared" si="3"/>
        <v>0</v>
      </c>
      <c r="L48" s="495">
        <f t="shared" si="3"/>
        <v>0</v>
      </c>
      <c r="M48" s="495">
        <f t="shared" si="3"/>
        <v>35</v>
      </c>
      <c r="N48" s="495">
        <f t="shared" si="3"/>
        <v>0</v>
      </c>
      <c r="O48" s="497">
        <f t="shared" si="4"/>
        <v>60</v>
      </c>
      <c r="P48" s="750"/>
      <c r="Q48" s="768"/>
      <c r="R48" s="752"/>
      <c r="S48" s="754"/>
      <c r="T48" s="800"/>
      <c r="U48" s="800"/>
    </row>
    <row r="49" spans="1:21" s="120" customFormat="1" ht="15" customHeight="1">
      <c r="A49" s="769" t="s">
        <v>8</v>
      </c>
      <c r="B49" s="755" t="s">
        <v>24</v>
      </c>
      <c r="C49" s="760" t="s">
        <v>17</v>
      </c>
      <c r="D49" s="756">
        <v>0</v>
      </c>
      <c r="E49" s="756">
        <v>350</v>
      </c>
      <c r="F49" s="801">
        <v>950</v>
      </c>
      <c r="G49" s="334" t="s">
        <v>62</v>
      </c>
      <c r="H49" s="495">
        <f t="shared" si="3"/>
        <v>0</v>
      </c>
      <c r="I49" s="495">
        <f t="shared" si="3"/>
        <v>0</v>
      </c>
      <c r="J49" s="495">
        <f t="shared" si="3"/>
        <v>0</v>
      </c>
      <c r="K49" s="495">
        <f t="shared" si="3"/>
        <v>0</v>
      </c>
      <c r="L49" s="495">
        <f t="shared" si="3"/>
        <v>0</v>
      </c>
      <c r="M49" s="495">
        <f t="shared" si="3"/>
        <v>0</v>
      </c>
      <c r="N49" s="495">
        <f t="shared" si="3"/>
        <v>0</v>
      </c>
      <c r="O49" s="497">
        <f t="shared" si="4"/>
        <v>0</v>
      </c>
      <c r="P49" s="749">
        <f>SUM(H49:N50)</f>
        <v>425</v>
      </c>
      <c r="Q49" s="767"/>
      <c r="R49" s="751">
        <v>0</v>
      </c>
      <c r="S49" s="765">
        <v>0</v>
      </c>
      <c r="T49" s="824">
        <f t="shared" ref="T49" si="6">D49+E49+F49+P49+Q49+R49+S49</f>
        <v>1725</v>
      </c>
      <c r="U49" s="800">
        <f t="shared" ref="U49" si="7">T49*45.44</f>
        <v>78384</v>
      </c>
    </row>
    <row r="50" spans="1:21" s="120" customFormat="1" ht="15" customHeight="1">
      <c r="A50" s="769"/>
      <c r="B50" s="755"/>
      <c r="C50" s="760"/>
      <c r="D50" s="756"/>
      <c r="E50" s="756"/>
      <c r="F50" s="802"/>
      <c r="G50" s="334" t="s">
        <v>63</v>
      </c>
      <c r="H50" s="495">
        <f t="shared" si="3"/>
        <v>15</v>
      </c>
      <c r="I50" s="495">
        <f t="shared" si="3"/>
        <v>145</v>
      </c>
      <c r="J50" s="495">
        <f t="shared" si="3"/>
        <v>110</v>
      </c>
      <c r="K50" s="495">
        <f t="shared" si="3"/>
        <v>0</v>
      </c>
      <c r="L50" s="495">
        <f t="shared" si="3"/>
        <v>10</v>
      </c>
      <c r="M50" s="495">
        <f t="shared" si="3"/>
        <v>0</v>
      </c>
      <c r="N50" s="495">
        <f t="shared" si="3"/>
        <v>145</v>
      </c>
      <c r="O50" s="497">
        <f t="shared" si="4"/>
        <v>425</v>
      </c>
      <c r="P50" s="750"/>
      <c r="Q50" s="768"/>
      <c r="R50" s="752"/>
      <c r="S50" s="754"/>
      <c r="T50" s="804"/>
      <c r="U50" s="800"/>
    </row>
    <row r="51" spans="1:21" s="120" customFormat="1" ht="15" customHeight="1">
      <c r="A51" s="769" t="s">
        <v>10</v>
      </c>
      <c r="B51" s="755" t="s">
        <v>102</v>
      </c>
      <c r="C51" s="760" t="s">
        <v>17</v>
      </c>
      <c r="D51" s="756">
        <v>0</v>
      </c>
      <c r="E51" s="756">
        <v>350</v>
      </c>
      <c r="F51" s="801">
        <v>541</v>
      </c>
      <c r="G51" s="334" t="s">
        <v>62</v>
      </c>
      <c r="H51" s="495">
        <f t="shared" si="3"/>
        <v>110</v>
      </c>
      <c r="I51" s="495">
        <f t="shared" si="3"/>
        <v>5</v>
      </c>
      <c r="J51" s="495">
        <f t="shared" si="3"/>
        <v>0</v>
      </c>
      <c r="K51" s="495">
        <f t="shared" si="3"/>
        <v>0</v>
      </c>
      <c r="L51" s="495">
        <f t="shared" si="3"/>
        <v>0</v>
      </c>
      <c r="M51" s="495">
        <f t="shared" si="3"/>
        <v>0</v>
      </c>
      <c r="N51" s="495">
        <f t="shared" si="3"/>
        <v>0</v>
      </c>
      <c r="O51" s="497">
        <f t="shared" si="4"/>
        <v>115</v>
      </c>
      <c r="P51" s="749">
        <f>SUM(H51:N52)</f>
        <v>115</v>
      </c>
      <c r="Q51" s="767"/>
      <c r="R51" s="751">
        <v>0</v>
      </c>
      <c r="S51" s="765">
        <v>300</v>
      </c>
      <c r="T51" s="824">
        <f t="shared" ref="T51" si="8">D51+E51+F51+P51+Q51+R51+S51</f>
        <v>1306</v>
      </c>
      <c r="U51" s="800">
        <f t="shared" ref="U51" si="9">T51*45.44</f>
        <v>59344.639999999999</v>
      </c>
    </row>
    <row r="52" spans="1:21" s="120" customFormat="1" ht="15" customHeight="1">
      <c r="A52" s="769"/>
      <c r="B52" s="755"/>
      <c r="C52" s="760"/>
      <c r="D52" s="756"/>
      <c r="E52" s="756"/>
      <c r="F52" s="802"/>
      <c r="G52" s="334" t="s">
        <v>63</v>
      </c>
      <c r="H52" s="495">
        <f t="shared" si="3"/>
        <v>0</v>
      </c>
      <c r="I52" s="495">
        <f t="shared" si="3"/>
        <v>0</v>
      </c>
      <c r="J52" s="495">
        <f t="shared" si="3"/>
        <v>0</v>
      </c>
      <c r="K52" s="495">
        <f t="shared" si="3"/>
        <v>0</v>
      </c>
      <c r="L52" s="495">
        <f t="shared" si="3"/>
        <v>0</v>
      </c>
      <c r="M52" s="495">
        <f t="shared" si="3"/>
        <v>0</v>
      </c>
      <c r="N52" s="495">
        <f t="shared" si="3"/>
        <v>0</v>
      </c>
      <c r="O52" s="497">
        <f t="shared" si="4"/>
        <v>0</v>
      </c>
      <c r="P52" s="750"/>
      <c r="Q52" s="768"/>
      <c r="R52" s="752"/>
      <c r="S52" s="754"/>
      <c r="T52" s="804"/>
      <c r="U52" s="800"/>
    </row>
    <row r="53" spans="1:21" s="120" customFormat="1" ht="15" customHeight="1">
      <c r="A53" s="769" t="s">
        <v>12</v>
      </c>
      <c r="B53" s="755" t="s">
        <v>27</v>
      </c>
      <c r="C53" s="760" t="s">
        <v>17</v>
      </c>
      <c r="D53" s="756">
        <v>0</v>
      </c>
      <c r="E53" s="756">
        <v>0</v>
      </c>
      <c r="F53" s="801">
        <v>1650</v>
      </c>
      <c r="G53" s="334" t="s">
        <v>62</v>
      </c>
      <c r="H53" s="495">
        <f t="shared" si="3"/>
        <v>235</v>
      </c>
      <c r="I53" s="495">
        <f t="shared" si="3"/>
        <v>95</v>
      </c>
      <c r="J53" s="495">
        <f t="shared" si="3"/>
        <v>125</v>
      </c>
      <c r="K53" s="495">
        <f t="shared" si="3"/>
        <v>0</v>
      </c>
      <c r="L53" s="495">
        <f t="shared" si="3"/>
        <v>0</v>
      </c>
      <c r="M53" s="495">
        <f t="shared" si="3"/>
        <v>0</v>
      </c>
      <c r="N53" s="495">
        <f t="shared" si="3"/>
        <v>0</v>
      </c>
      <c r="O53" s="497">
        <f t="shared" si="4"/>
        <v>455</v>
      </c>
      <c r="P53" s="749">
        <f>SUM(H53:N54)</f>
        <v>480</v>
      </c>
      <c r="Q53" s="767"/>
      <c r="R53" s="751">
        <v>700</v>
      </c>
      <c r="S53" s="765">
        <v>0</v>
      </c>
      <c r="T53" s="824">
        <f t="shared" ref="T53" si="10">D53+E53+F53+P53+Q53+R53+S53</f>
        <v>2830</v>
      </c>
      <c r="U53" s="800">
        <f t="shared" ref="U53" si="11">T53*45.44</f>
        <v>128595.2</v>
      </c>
    </row>
    <row r="54" spans="1:21" s="120" customFormat="1" ht="15" customHeight="1" thickBot="1">
      <c r="A54" s="769"/>
      <c r="B54" s="755"/>
      <c r="C54" s="761"/>
      <c r="D54" s="756"/>
      <c r="E54" s="756"/>
      <c r="F54" s="805"/>
      <c r="G54" s="335" t="s">
        <v>63</v>
      </c>
      <c r="H54" s="495">
        <f t="shared" si="3"/>
        <v>25</v>
      </c>
      <c r="I54" s="495">
        <f t="shared" si="3"/>
        <v>0</v>
      </c>
      <c r="J54" s="495">
        <f t="shared" si="3"/>
        <v>0</v>
      </c>
      <c r="K54" s="495">
        <f t="shared" si="3"/>
        <v>0</v>
      </c>
      <c r="L54" s="495">
        <f t="shared" si="3"/>
        <v>0</v>
      </c>
      <c r="M54" s="495">
        <f t="shared" si="3"/>
        <v>0</v>
      </c>
      <c r="N54" s="495">
        <f t="shared" si="3"/>
        <v>0</v>
      </c>
      <c r="O54" s="498">
        <f t="shared" si="4"/>
        <v>25</v>
      </c>
      <c r="P54" s="750"/>
      <c r="Q54" s="768"/>
      <c r="R54" s="752"/>
      <c r="S54" s="754"/>
      <c r="T54" s="825"/>
      <c r="U54" s="820"/>
    </row>
    <row r="55" spans="1:21" s="120" customFormat="1" ht="15.75" customHeight="1" thickBot="1">
      <c r="A55" s="143">
        <v>5</v>
      </c>
      <c r="B55" s="144" t="s">
        <v>16</v>
      </c>
      <c r="C55" s="144"/>
      <c r="D55" s="270">
        <f>SUM(D45:D54)</f>
        <v>0</v>
      </c>
      <c r="E55" s="270">
        <f>SUM(E45:E54)</f>
        <v>1050</v>
      </c>
      <c r="F55" s="271">
        <f>SUM(F45:F53)</f>
        <v>5128</v>
      </c>
      <c r="G55" s="179"/>
      <c r="H55" s="273">
        <f t="shared" ref="H55:T55" si="12">SUM(H45:H54)</f>
        <v>450</v>
      </c>
      <c r="I55" s="273">
        <f t="shared" si="12"/>
        <v>280</v>
      </c>
      <c r="J55" s="273">
        <f t="shared" si="12"/>
        <v>290</v>
      </c>
      <c r="K55" s="273">
        <f t="shared" si="12"/>
        <v>0</v>
      </c>
      <c r="L55" s="273">
        <f t="shared" si="12"/>
        <v>10</v>
      </c>
      <c r="M55" s="273">
        <f t="shared" si="12"/>
        <v>95</v>
      </c>
      <c r="N55" s="273">
        <f t="shared" si="12"/>
        <v>595</v>
      </c>
      <c r="O55" s="273">
        <f>SUM(O45:O54)</f>
        <v>1720</v>
      </c>
      <c r="P55" s="274">
        <f t="shared" si="12"/>
        <v>1720</v>
      </c>
      <c r="Q55" s="274"/>
      <c r="R55" s="270">
        <f t="shared" si="12"/>
        <v>700</v>
      </c>
      <c r="S55" s="275">
        <f t="shared" si="12"/>
        <v>300</v>
      </c>
      <c r="T55" s="394">
        <f t="shared" si="12"/>
        <v>8898</v>
      </c>
      <c r="U55" s="394">
        <f t="shared" ref="U55" si="13">SUM(U45:U54)</f>
        <v>404325.12</v>
      </c>
    </row>
    <row r="56" spans="1:21" ht="15.75" thickTop="1"/>
  </sheetData>
  <mergeCells count="120">
    <mergeCell ref="S7:S8"/>
    <mergeCell ref="U49:U50"/>
    <mergeCell ref="U51:U52"/>
    <mergeCell ref="U53:U54"/>
    <mergeCell ref="U42:U44"/>
    <mergeCell ref="S51:S52"/>
    <mergeCell ref="T51:T52"/>
    <mergeCell ref="S45:S46"/>
    <mergeCell ref="S49:S50"/>
    <mergeCell ref="S53:S54"/>
    <mergeCell ref="T53:T54"/>
    <mergeCell ref="T49:T50"/>
    <mergeCell ref="S47:S48"/>
    <mergeCell ref="T47:T48"/>
    <mergeCell ref="S42:S44"/>
    <mergeCell ref="T42:T44"/>
    <mergeCell ref="U45:U46"/>
    <mergeCell ref="U47:U48"/>
    <mergeCell ref="T7:T8"/>
    <mergeCell ref="A1:T1"/>
    <mergeCell ref="P5:P6"/>
    <mergeCell ref="R5:R6"/>
    <mergeCell ref="S5:S6"/>
    <mergeCell ref="A3:A4"/>
    <mergeCell ref="B3:B4"/>
    <mergeCell ref="D3:D4"/>
    <mergeCell ref="E3:E4"/>
    <mergeCell ref="P3:P4"/>
    <mergeCell ref="R3:R4"/>
    <mergeCell ref="S3:S4"/>
    <mergeCell ref="T3:T4"/>
    <mergeCell ref="F3:F4"/>
    <mergeCell ref="F5:F6"/>
    <mergeCell ref="T5:T6"/>
    <mergeCell ref="A5:A6"/>
    <mergeCell ref="B5:B6"/>
    <mergeCell ref="D5:D6"/>
    <mergeCell ref="E5:E6"/>
    <mergeCell ref="F53:F54"/>
    <mergeCell ref="A7:A8"/>
    <mergeCell ref="A53:A54"/>
    <mergeCell ref="B53:B54"/>
    <mergeCell ref="D53:D54"/>
    <mergeCell ref="E53:E54"/>
    <mergeCell ref="P49:P50"/>
    <mergeCell ref="R49:R50"/>
    <mergeCell ref="P45:P46"/>
    <mergeCell ref="R45:R46"/>
    <mergeCell ref="E51:E52"/>
    <mergeCell ref="A49:A50"/>
    <mergeCell ref="B49:B50"/>
    <mergeCell ref="D49:D50"/>
    <mergeCell ref="E49:E50"/>
    <mergeCell ref="A47:A48"/>
    <mergeCell ref="B47:B48"/>
    <mergeCell ref="D47:D48"/>
    <mergeCell ref="E47:E48"/>
    <mergeCell ref="A51:A52"/>
    <mergeCell ref="P51:P52"/>
    <mergeCell ref="R51:R52"/>
    <mergeCell ref="F47:F48"/>
    <mergeCell ref="F49:F50"/>
    <mergeCell ref="B51:B52"/>
    <mergeCell ref="D51:D52"/>
    <mergeCell ref="T9:T10"/>
    <mergeCell ref="R47:R48"/>
    <mergeCell ref="F45:F46"/>
    <mergeCell ref="S11:S12"/>
    <mergeCell ref="T45:T46"/>
    <mergeCell ref="S9:S10"/>
    <mergeCell ref="T11:T12"/>
    <mergeCell ref="F51:F52"/>
    <mergeCell ref="B7:B8"/>
    <mergeCell ref="D7:D8"/>
    <mergeCell ref="E7:E8"/>
    <mergeCell ref="A9:A10"/>
    <mergeCell ref="P11:P12"/>
    <mergeCell ref="R11:R12"/>
    <mergeCell ref="P9:P10"/>
    <mergeCell ref="A45:A46"/>
    <mergeCell ref="R42:R44"/>
    <mergeCell ref="A11:A12"/>
    <mergeCell ref="F43:F44"/>
    <mergeCell ref="F42:P42"/>
    <mergeCell ref="A42:A44"/>
    <mergeCell ref="B42:B44"/>
    <mergeCell ref="D42:D44"/>
    <mergeCell ref="E42:E44"/>
    <mergeCell ref="G43:G44"/>
    <mergeCell ref="P7:P8"/>
    <mergeCell ref="R7:R8"/>
    <mergeCell ref="Q42:Q44"/>
    <mergeCell ref="Q45:Q46"/>
    <mergeCell ref="F7:F8"/>
    <mergeCell ref="F9:F10"/>
    <mergeCell ref="F11:F12"/>
    <mergeCell ref="P53:P54"/>
    <mergeCell ref="R53:R54"/>
    <mergeCell ref="E45:E46"/>
    <mergeCell ref="B9:B10"/>
    <mergeCell ref="D9:D10"/>
    <mergeCell ref="E9:E10"/>
    <mergeCell ref="C42:C44"/>
    <mergeCell ref="B11:B12"/>
    <mergeCell ref="D11:D12"/>
    <mergeCell ref="E11:E12"/>
    <mergeCell ref="C53:C54"/>
    <mergeCell ref="C45:C46"/>
    <mergeCell ref="C47:C48"/>
    <mergeCell ref="C49:C50"/>
    <mergeCell ref="C51:C52"/>
    <mergeCell ref="B45:B46"/>
    <mergeCell ref="D45:D46"/>
    <mergeCell ref="R9:R10"/>
    <mergeCell ref="A40:T40"/>
    <mergeCell ref="P47:P48"/>
    <mergeCell ref="Q47:Q48"/>
    <mergeCell ref="Q49:Q50"/>
    <mergeCell ref="Q51:Q52"/>
    <mergeCell ref="Q53:Q54"/>
  </mergeCells>
  <pageMargins left="0.19685039370078741" right="0.31496062992125984" top="0.35433070866141736" bottom="0.35433070866141736" header="0.31496062992125984" footer="0.31496062992125984"/>
  <pageSetup scale="9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5"/>
  <sheetViews>
    <sheetView topLeftCell="A4" workbookViewId="0">
      <selection activeCell="M19" sqref="M19"/>
    </sheetView>
  </sheetViews>
  <sheetFormatPr defaultRowHeight="15"/>
  <cols>
    <col min="1" max="1" width="4.28515625" style="120" customWidth="1"/>
    <col min="2" max="2" width="36.140625" style="120" customWidth="1"/>
    <col min="3" max="3" width="4.7109375" style="120" customWidth="1"/>
    <col min="4" max="4" width="7.85546875" style="120" customWidth="1"/>
    <col min="5" max="5" width="8.7109375" style="120" customWidth="1"/>
    <col min="6" max="6" width="7.5703125" style="120" customWidth="1"/>
    <col min="7" max="7" width="9.140625" style="120"/>
    <col min="8" max="8" width="8.7109375" style="120" customWidth="1"/>
    <col min="9" max="9" width="7.85546875" style="120" customWidth="1"/>
    <col min="10" max="10" width="7.28515625" style="120" customWidth="1"/>
    <col min="11" max="11" width="9.5703125" style="120" bestFit="1" customWidth="1"/>
    <col min="12" max="12" width="7.85546875" style="120" customWidth="1"/>
  </cols>
  <sheetData>
    <row r="1" spans="1:12" s="120" customFormat="1" ht="18">
      <c r="A1" s="861" t="s">
        <v>90</v>
      </c>
      <c r="B1" s="861"/>
      <c r="C1" s="861"/>
      <c r="D1" s="861"/>
      <c r="E1" s="861"/>
      <c r="F1" s="861"/>
      <c r="G1" s="861"/>
      <c r="H1" s="861"/>
      <c r="I1" s="239"/>
      <c r="J1" s="239"/>
      <c r="K1" s="239"/>
      <c r="L1" s="239"/>
    </row>
    <row r="2" spans="1:12" s="120" customFormat="1" ht="16.5" thickBot="1">
      <c r="A2" s="852" t="s">
        <v>256</v>
      </c>
      <c r="B2" s="852"/>
      <c r="C2" s="852"/>
      <c r="D2" s="853"/>
      <c r="E2" s="853"/>
      <c r="F2" s="853"/>
      <c r="G2" s="853"/>
      <c r="H2" s="853"/>
      <c r="I2" s="240"/>
      <c r="J2" s="240"/>
      <c r="K2" s="240"/>
      <c r="L2" s="240"/>
    </row>
    <row r="3" spans="1:12" ht="16.5" customHeight="1" thickTop="1">
      <c r="A3" s="862" t="s">
        <v>0</v>
      </c>
      <c r="B3" s="865" t="s">
        <v>1</v>
      </c>
      <c r="C3" s="868" t="s">
        <v>2</v>
      </c>
      <c r="D3" s="856" t="s">
        <v>91</v>
      </c>
      <c r="E3" s="523"/>
      <c r="F3" s="523"/>
      <c r="G3" s="523"/>
      <c r="H3" s="523"/>
      <c r="I3" s="524"/>
      <c r="J3" s="238"/>
      <c r="K3"/>
      <c r="L3"/>
    </row>
    <row r="4" spans="1:12" ht="46.5" customHeight="1">
      <c r="A4" s="863"/>
      <c r="B4" s="866"/>
      <c r="C4" s="869"/>
      <c r="D4" s="854" t="s">
        <v>259</v>
      </c>
      <c r="E4" s="871" t="s">
        <v>211</v>
      </c>
      <c r="F4" s="871" t="s">
        <v>212</v>
      </c>
      <c r="G4" s="871" t="s">
        <v>92</v>
      </c>
      <c r="H4" s="871" t="s">
        <v>93</v>
      </c>
      <c r="I4" s="850" t="s">
        <v>3</v>
      </c>
      <c r="J4"/>
      <c r="K4"/>
      <c r="L4"/>
    </row>
    <row r="5" spans="1:12" ht="15.75" customHeight="1" thickBot="1">
      <c r="A5" s="864"/>
      <c r="B5" s="867"/>
      <c r="C5" s="870"/>
      <c r="D5" s="855"/>
      <c r="E5" s="872"/>
      <c r="F5" s="872"/>
      <c r="G5" s="872"/>
      <c r="H5" s="872"/>
      <c r="I5" s="851"/>
      <c r="J5"/>
      <c r="K5"/>
      <c r="L5"/>
    </row>
    <row r="6" spans="1:12" ht="17.25" customHeight="1" thickTop="1">
      <c r="A6" s="229" t="s">
        <v>4</v>
      </c>
      <c r="B6" s="234" t="s">
        <v>21</v>
      </c>
      <c r="C6" s="235" t="s">
        <v>95</v>
      </c>
      <c r="D6" s="501"/>
      <c r="E6" s="490"/>
      <c r="F6" s="236"/>
      <c r="G6" s="236">
        <v>30000</v>
      </c>
      <c r="H6" s="490">
        <f>SUM(D6:G6)</f>
        <v>30000</v>
      </c>
      <c r="I6" s="237">
        <f>H6/12</f>
        <v>2500</v>
      </c>
      <c r="J6"/>
      <c r="K6"/>
      <c r="L6"/>
    </row>
    <row r="7" spans="1:12" ht="16.5" customHeight="1">
      <c r="A7" s="229" t="s">
        <v>7</v>
      </c>
      <c r="B7" s="233" t="s">
        <v>96</v>
      </c>
      <c r="C7" s="231" t="s">
        <v>95</v>
      </c>
      <c r="D7" s="502"/>
      <c r="E7" s="491"/>
      <c r="F7" s="232"/>
      <c r="G7" s="232">
        <v>15000</v>
      </c>
      <c r="H7" s="491">
        <f t="shared" ref="H7:H15" si="0">SUM(D7:G7)</f>
        <v>15000</v>
      </c>
      <c r="I7" s="230">
        <f t="shared" ref="I7" si="1">H7/12</f>
        <v>1250</v>
      </c>
      <c r="J7"/>
      <c r="K7"/>
      <c r="L7"/>
    </row>
    <row r="8" spans="1:12" ht="15" customHeight="1">
      <c r="A8" s="229" t="s">
        <v>8</v>
      </c>
      <c r="B8" s="233" t="s">
        <v>97</v>
      </c>
      <c r="C8" s="231" t="s">
        <v>95</v>
      </c>
      <c r="D8" s="502"/>
      <c r="E8" s="491"/>
      <c r="F8" s="232"/>
      <c r="G8" s="232">
        <v>22000</v>
      </c>
      <c r="H8" s="491">
        <f t="shared" si="0"/>
        <v>22000</v>
      </c>
      <c r="I8" s="230">
        <f t="shared" ref="I8" si="2">H8/12</f>
        <v>1833.3333333333333</v>
      </c>
      <c r="J8"/>
      <c r="K8"/>
      <c r="L8"/>
    </row>
    <row r="9" spans="1:12" ht="15" customHeight="1">
      <c r="A9" s="229" t="s">
        <v>10</v>
      </c>
      <c r="B9" s="233" t="s">
        <v>98</v>
      </c>
      <c r="C9" s="231" t="s">
        <v>95</v>
      </c>
      <c r="D9" s="502"/>
      <c r="E9" s="491"/>
      <c r="F9" s="232"/>
      <c r="G9" s="232">
        <v>15000</v>
      </c>
      <c r="H9" s="491">
        <f t="shared" si="0"/>
        <v>15000</v>
      </c>
      <c r="I9" s="230">
        <f t="shared" ref="I9" si="3">H9/12</f>
        <v>1250</v>
      </c>
      <c r="J9"/>
      <c r="K9"/>
      <c r="L9"/>
    </row>
    <row r="10" spans="1:12" ht="15" customHeight="1">
      <c r="A10" s="229" t="s">
        <v>12</v>
      </c>
      <c r="B10" s="233" t="s">
        <v>99</v>
      </c>
      <c r="C10" s="231" t="s">
        <v>95</v>
      </c>
      <c r="D10" s="502"/>
      <c r="E10" s="491"/>
      <c r="F10" s="232">
        <v>10000</v>
      </c>
      <c r="G10" s="232">
        <v>11000</v>
      </c>
      <c r="H10" s="491">
        <f t="shared" si="0"/>
        <v>21000</v>
      </c>
      <c r="I10" s="230">
        <f t="shared" ref="I10" si="4">H10/12</f>
        <v>1750</v>
      </c>
      <c r="J10"/>
      <c r="K10"/>
      <c r="L10"/>
    </row>
    <row r="11" spans="1:12" ht="15" customHeight="1">
      <c r="A11" s="229" t="s">
        <v>14</v>
      </c>
      <c r="B11" s="233" t="s">
        <v>100</v>
      </c>
      <c r="C11" s="231" t="s">
        <v>95</v>
      </c>
      <c r="D11" s="502"/>
      <c r="E11" s="491"/>
      <c r="F11" s="232"/>
      <c r="G11" s="232">
        <v>20000</v>
      </c>
      <c r="H11" s="491">
        <f t="shared" si="0"/>
        <v>20000</v>
      </c>
      <c r="I11" s="230">
        <f t="shared" ref="I11" si="5">H11/12</f>
        <v>1666.6666666666667</v>
      </c>
      <c r="J11"/>
      <c r="K11"/>
      <c r="L11"/>
    </row>
    <row r="12" spans="1:12" ht="15" customHeight="1">
      <c r="A12" s="229" t="s">
        <v>22</v>
      </c>
      <c r="B12" s="499" t="s">
        <v>248</v>
      </c>
      <c r="C12" s="231" t="s">
        <v>95</v>
      </c>
      <c r="D12" s="504">
        <v>8417</v>
      </c>
      <c r="E12" s="491"/>
      <c r="F12" s="232"/>
      <c r="G12" s="491">
        <v>31583</v>
      </c>
      <c r="H12" s="491">
        <f t="shared" si="0"/>
        <v>40000</v>
      </c>
      <c r="I12" s="230">
        <f t="shared" ref="I12" si="6">H12/12</f>
        <v>3333.3333333333335</v>
      </c>
      <c r="J12"/>
      <c r="K12"/>
      <c r="L12"/>
    </row>
    <row r="13" spans="1:12" ht="15" customHeight="1">
      <c r="A13" s="229" t="s">
        <v>23</v>
      </c>
      <c r="B13" s="233" t="s">
        <v>103</v>
      </c>
      <c r="C13" s="231" t="s">
        <v>95</v>
      </c>
      <c r="D13" s="502"/>
      <c r="E13" s="491"/>
      <c r="F13" s="232">
        <v>10000</v>
      </c>
      <c r="G13" s="232">
        <v>20000</v>
      </c>
      <c r="H13" s="491">
        <f t="shared" si="0"/>
        <v>30000</v>
      </c>
      <c r="I13" s="230">
        <f t="shared" ref="I13:I14" si="7">H13/12</f>
        <v>2500</v>
      </c>
      <c r="J13"/>
      <c r="K13"/>
      <c r="L13"/>
    </row>
    <row r="14" spans="1:12" s="120" customFormat="1" ht="15" customHeight="1">
      <c r="A14" s="429" t="s">
        <v>47</v>
      </c>
      <c r="B14" s="426" t="s">
        <v>254</v>
      </c>
      <c r="C14" s="427" t="s">
        <v>95</v>
      </c>
      <c r="D14" s="503"/>
      <c r="E14" s="486"/>
      <c r="F14" s="486"/>
      <c r="G14" s="486">
        <v>10000</v>
      </c>
      <c r="H14" s="491">
        <f t="shared" si="0"/>
        <v>10000</v>
      </c>
      <c r="I14" s="428">
        <f t="shared" si="7"/>
        <v>833.33333333333337</v>
      </c>
    </row>
    <row r="15" spans="1:12" ht="15" customHeight="1" thickBot="1">
      <c r="A15" s="429" t="s">
        <v>48</v>
      </c>
      <c r="B15" s="500" t="s">
        <v>94</v>
      </c>
      <c r="C15" s="231" t="s">
        <v>95</v>
      </c>
      <c r="D15" s="503"/>
      <c r="E15" s="486"/>
      <c r="F15" s="486">
        <v>10000</v>
      </c>
      <c r="G15" s="486">
        <v>30000</v>
      </c>
      <c r="H15" s="493">
        <f t="shared" si="0"/>
        <v>40000</v>
      </c>
      <c r="I15" s="492">
        <f t="shared" ref="I15" si="8">H15/12</f>
        <v>3333.3333333333335</v>
      </c>
      <c r="J15"/>
      <c r="K15"/>
      <c r="L15"/>
    </row>
    <row r="16" spans="1:12" ht="17.25" thickBot="1">
      <c r="A16" s="90">
        <v>10</v>
      </c>
      <c r="B16" s="88" t="s">
        <v>16</v>
      </c>
      <c r="C16" s="102" t="s">
        <v>95</v>
      </c>
      <c r="D16" s="505">
        <f t="shared" ref="D16:I16" si="9">SUM(D6:D15)</f>
        <v>8417</v>
      </c>
      <c r="E16" s="506">
        <f t="shared" si="9"/>
        <v>0</v>
      </c>
      <c r="F16" s="506">
        <f t="shared" si="9"/>
        <v>30000</v>
      </c>
      <c r="G16" s="506">
        <f t="shared" si="9"/>
        <v>204583</v>
      </c>
      <c r="H16" s="506">
        <f t="shared" si="9"/>
        <v>243000</v>
      </c>
      <c r="I16" s="89">
        <f t="shared" si="9"/>
        <v>20249.999999999996</v>
      </c>
      <c r="J16"/>
      <c r="K16"/>
      <c r="L16"/>
    </row>
    <row r="17" spans="1:12" s="94" customFormat="1" ht="17.25" thickTop="1">
      <c r="A17" s="241"/>
      <c r="B17" s="242"/>
      <c r="C17" s="243"/>
      <c r="D17" s="244"/>
      <c r="E17" s="244"/>
      <c r="F17" s="244"/>
      <c r="G17" s="244"/>
      <c r="H17" s="244"/>
    </row>
    <row r="18" spans="1:12" ht="15.75" thickBot="1"/>
    <row r="19" spans="1:12" s="120" customFormat="1" ht="17.25" thickTop="1">
      <c r="A19" s="839" t="s">
        <v>170</v>
      </c>
      <c r="B19" s="840"/>
      <c r="C19" s="149" t="s">
        <v>95</v>
      </c>
      <c r="D19" s="841">
        <v>2015</v>
      </c>
      <c r="E19" s="842"/>
      <c r="F19" s="843">
        <v>2016</v>
      </c>
      <c r="G19" s="842"/>
      <c r="H19" s="843" t="s">
        <v>255</v>
      </c>
      <c r="I19" s="842"/>
      <c r="J19" s="22"/>
    </row>
    <row r="20" spans="1:12" s="120" customFormat="1" ht="17.25" thickBot="1">
      <c r="A20" s="183" t="s">
        <v>158</v>
      </c>
      <c r="B20" s="184" t="s">
        <v>163</v>
      </c>
      <c r="C20" s="185" t="s">
        <v>95</v>
      </c>
      <c r="D20" s="844">
        <v>202000</v>
      </c>
      <c r="E20" s="845"/>
      <c r="F20" s="846">
        <v>252000</v>
      </c>
      <c r="G20" s="847"/>
      <c r="H20" s="848">
        <f>-(D20-F20)</f>
        <v>50000</v>
      </c>
      <c r="I20" s="849"/>
      <c r="J20" s="22"/>
    </row>
    <row r="21" spans="1:12" s="120" customFormat="1" ht="18" thickTop="1" thickBot="1">
      <c r="A21" s="97"/>
      <c r="B21" s="95"/>
      <c r="C21" s="98"/>
      <c r="D21" s="96"/>
      <c r="E21" s="96"/>
      <c r="F21" s="92"/>
      <c r="G21" s="92"/>
      <c r="H21" s="93"/>
      <c r="I21" s="103"/>
      <c r="J21" s="92"/>
      <c r="K21" s="94"/>
      <c r="L21" s="94"/>
    </row>
    <row r="22" spans="1:12" s="120" customFormat="1" ht="18" thickTop="1" thickBot="1">
      <c r="A22" s="91" t="s">
        <v>4</v>
      </c>
      <c r="B22" s="99" t="s">
        <v>169</v>
      </c>
      <c r="C22" s="73" t="s">
        <v>95</v>
      </c>
      <c r="D22" s="857">
        <v>195510</v>
      </c>
      <c r="E22" s="858"/>
      <c r="F22" s="859">
        <f>H16</f>
        <v>243000</v>
      </c>
      <c r="G22" s="860"/>
      <c r="H22" s="837">
        <f>-(D22-F22)</f>
        <v>47490</v>
      </c>
      <c r="I22" s="838"/>
      <c r="J22" s="22"/>
    </row>
    <row r="23" spans="1:12" s="120" customFormat="1" ht="18" thickTop="1" thickBot="1">
      <c r="A23" s="832"/>
      <c r="B23" s="832"/>
      <c r="C23" s="832"/>
      <c r="D23" s="832"/>
      <c r="E23" s="832"/>
      <c r="F23" s="832"/>
      <c r="G23" s="832"/>
      <c r="H23" s="100"/>
      <c r="I23" s="101"/>
      <c r="J23" s="22"/>
      <c r="K23" s="22"/>
      <c r="L23" s="22"/>
    </row>
    <row r="24" spans="1:12" s="120" customFormat="1" ht="18" thickTop="1" thickBot="1">
      <c r="A24" s="91" t="s">
        <v>7</v>
      </c>
      <c r="B24" s="99" t="s">
        <v>157</v>
      </c>
      <c r="C24" s="73" t="s">
        <v>95</v>
      </c>
      <c r="D24" s="833">
        <v>6526</v>
      </c>
      <c r="E24" s="834"/>
      <c r="F24" s="835">
        <v>9000</v>
      </c>
      <c r="G24" s="836"/>
      <c r="H24" s="837">
        <f>-(D24-F24)</f>
        <v>2474</v>
      </c>
      <c r="I24" s="838"/>
      <c r="J24" s="22"/>
    </row>
    <row r="25" spans="1:12" ht="15.75" thickTop="1"/>
  </sheetData>
  <mergeCells count="26">
    <mergeCell ref="A1:H1"/>
    <mergeCell ref="A3:A5"/>
    <mergeCell ref="B3:B5"/>
    <mergeCell ref="C3:C5"/>
    <mergeCell ref="E4:E5"/>
    <mergeCell ref="G4:G5"/>
    <mergeCell ref="F4:F5"/>
    <mergeCell ref="H4:H5"/>
    <mergeCell ref="I4:I5"/>
    <mergeCell ref="A2:H2"/>
    <mergeCell ref="D4:D5"/>
    <mergeCell ref="D3:I3"/>
    <mergeCell ref="D22:E22"/>
    <mergeCell ref="F22:G22"/>
    <mergeCell ref="H22:I22"/>
    <mergeCell ref="A23:G23"/>
    <mergeCell ref="D24:E24"/>
    <mergeCell ref="F24:G24"/>
    <mergeCell ref="H24:I24"/>
    <mergeCell ref="A19:B19"/>
    <mergeCell ref="D19:E19"/>
    <mergeCell ref="F19:G19"/>
    <mergeCell ref="H19:I19"/>
    <mergeCell ref="D20:E20"/>
    <mergeCell ref="F20:G20"/>
    <mergeCell ref="H20:I20"/>
  </mergeCells>
  <pageMargins left="0.2" right="0.34" top="0.74803149606299213" bottom="0.74803149606299213" header="0.31496062992125984" footer="0.31496062992125984"/>
  <pageSetup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tabSelected="1" topLeftCell="A8" workbookViewId="0">
      <selection activeCell="D25" sqref="D25"/>
    </sheetView>
  </sheetViews>
  <sheetFormatPr defaultRowHeight="15"/>
  <cols>
    <col min="1" max="1" width="6.28515625" customWidth="1"/>
    <col min="2" max="2" width="52" customWidth="1"/>
    <col min="3" max="3" width="6.28515625" customWidth="1"/>
    <col min="4" max="4" width="19" customWidth="1"/>
  </cols>
  <sheetData>
    <row r="1" spans="1:4" s="1" customFormat="1" ht="20.25" customHeight="1">
      <c r="A1" s="861" t="s">
        <v>164</v>
      </c>
      <c r="B1" s="861"/>
      <c r="C1" s="861"/>
      <c r="D1" s="861"/>
    </row>
    <row r="2" spans="1:4" s="1" customFormat="1" ht="22.5" customHeight="1" thickBot="1">
      <c r="A2" s="852" t="s">
        <v>156</v>
      </c>
      <c r="B2" s="852"/>
      <c r="C2" s="852"/>
      <c r="D2" s="852"/>
    </row>
    <row r="3" spans="1:4" ht="33" customHeight="1" thickTop="1" thickBot="1">
      <c r="A3" s="109" t="s">
        <v>106</v>
      </c>
      <c r="B3" s="315" t="s">
        <v>107</v>
      </c>
      <c r="C3" s="316" t="s">
        <v>2</v>
      </c>
      <c r="D3" s="315" t="s">
        <v>91</v>
      </c>
    </row>
    <row r="4" spans="1:4" ht="15" customHeight="1">
      <c r="A4" s="110" t="s">
        <v>4</v>
      </c>
      <c r="B4" s="104" t="s">
        <v>108</v>
      </c>
      <c r="C4" s="317" t="s">
        <v>95</v>
      </c>
      <c r="D4" s="105"/>
    </row>
    <row r="5" spans="1:4" ht="15" customHeight="1">
      <c r="A5" s="111" t="s">
        <v>7</v>
      </c>
      <c r="B5" s="106" t="s">
        <v>109</v>
      </c>
      <c r="C5" s="318" t="s">
        <v>95</v>
      </c>
      <c r="D5" s="107"/>
    </row>
    <row r="6" spans="1:4" ht="15" customHeight="1">
      <c r="A6" s="111" t="s">
        <v>8</v>
      </c>
      <c r="B6" s="106" t="s">
        <v>110</v>
      </c>
      <c r="C6" s="318" t="s">
        <v>95</v>
      </c>
      <c r="D6" s="107"/>
    </row>
    <row r="7" spans="1:4" ht="15" customHeight="1">
      <c r="A7" s="111" t="s">
        <v>10</v>
      </c>
      <c r="B7" s="106" t="s">
        <v>111</v>
      </c>
      <c r="C7" s="318" t="s">
        <v>95</v>
      </c>
      <c r="D7" s="107"/>
    </row>
    <row r="8" spans="1:4" ht="15" customHeight="1">
      <c r="A8" s="111" t="s">
        <v>12</v>
      </c>
      <c r="B8" s="106" t="s">
        <v>112</v>
      </c>
      <c r="C8" s="318" t="s">
        <v>95</v>
      </c>
      <c r="D8" s="107"/>
    </row>
    <row r="9" spans="1:4" ht="15" customHeight="1">
      <c r="A9" s="111" t="s">
        <v>14</v>
      </c>
      <c r="B9" s="106" t="s">
        <v>113</v>
      </c>
      <c r="C9" s="318" t="s">
        <v>95</v>
      </c>
      <c r="D9" s="107"/>
    </row>
    <row r="10" spans="1:4" ht="15" customHeight="1">
      <c r="A10" s="111" t="s">
        <v>22</v>
      </c>
      <c r="B10" s="106" t="s">
        <v>114</v>
      </c>
      <c r="C10" s="318" t="s">
        <v>95</v>
      </c>
      <c r="D10" s="107"/>
    </row>
    <row r="11" spans="1:4" ht="15" customHeight="1">
      <c r="A11" s="111" t="s">
        <v>23</v>
      </c>
      <c r="B11" s="106" t="s">
        <v>115</v>
      </c>
      <c r="C11" s="318" t="s">
        <v>95</v>
      </c>
      <c r="D11" s="107"/>
    </row>
    <row r="12" spans="1:4" ht="15" customHeight="1">
      <c r="A12" s="111" t="s">
        <v>47</v>
      </c>
      <c r="B12" s="106" t="s">
        <v>116</v>
      </c>
      <c r="C12" s="318" t="s">
        <v>95</v>
      </c>
      <c r="D12" s="107"/>
    </row>
    <row r="13" spans="1:4" ht="15" customHeight="1">
      <c r="A13" s="111" t="s">
        <v>48</v>
      </c>
      <c r="B13" s="106" t="s">
        <v>117</v>
      </c>
      <c r="C13" s="318" t="s">
        <v>95</v>
      </c>
      <c r="D13" s="107"/>
    </row>
    <row r="14" spans="1:4" ht="15" customHeight="1">
      <c r="A14" s="111" t="s">
        <v>104</v>
      </c>
      <c r="B14" s="106" t="s">
        <v>118</v>
      </c>
      <c r="C14" s="318" t="s">
        <v>95</v>
      </c>
      <c r="D14" s="107"/>
    </row>
    <row r="15" spans="1:4" ht="15" customHeight="1">
      <c r="A15" s="111" t="s">
        <v>119</v>
      </c>
      <c r="B15" s="106" t="s">
        <v>120</v>
      </c>
      <c r="C15" s="318" t="s">
        <v>95</v>
      </c>
      <c r="D15" s="107"/>
    </row>
    <row r="16" spans="1:4" ht="15" customHeight="1">
      <c r="A16" s="111" t="s">
        <v>121</v>
      </c>
      <c r="B16" s="106" t="s">
        <v>122</v>
      </c>
      <c r="C16" s="318" t="s">
        <v>95</v>
      </c>
      <c r="D16" s="107"/>
    </row>
    <row r="17" spans="1:4" ht="15" customHeight="1">
      <c r="A17" s="111" t="s">
        <v>123</v>
      </c>
      <c r="B17" s="106" t="s">
        <v>124</v>
      </c>
      <c r="C17" s="318" t="s">
        <v>95</v>
      </c>
      <c r="D17" s="107"/>
    </row>
    <row r="18" spans="1:4" ht="15" customHeight="1">
      <c r="A18" s="111" t="s">
        <v>125</v>
      </c>
      <c r="B18" s="106" t="s">
        <v>127</v>
      </c>
      <c r="C18" s="318" t="s">
        <v>95</v>
      </c>
      <c r="D18" s="107"/>
    </row>
    <row r="19" spans="1:4" ht="15" customHeight="1">
      <c r="A19" s="112" t="s">
        <v>126</v>
      </c>
      <c r="B19" s="108" t="s">
        <v>129</v>
      </c>
      <c r="C19" s="318" t="s">
        <v>95</v>
      </c>
      <c r="D19" s="107"/>
    </row>
    <row r="20" spans="1:4" ht="15" customHeight="1">
      <c r="A20" s="112" t="s">
        <v>128</v>
      </c>
      <c r="B20" s="108" t="s">
        <v>132</v>
      </c>
      <c r="C20" s="318" t="s">
        <v>95</v>
      </c>
      <c r="D20" s="107"/>
    </row>
    <row r="21" spans="1:4" ht="15" customHeight="1">
      <c r="A21" s="112" t="s">
        <v>130</v>
      </c>
      <c r="B21" s="108" t="s">
        <v>134</v>
      </c>
      <c r="C21" s="318" t="s">
        <v>95</v>
      </c>
      <c r="D21" s="107"/>
    </row>
    <row r="22" spans="1:4" ht="15" customHeight="1">
      <c r="A22" s="112" t="s">
        <v>131</v>
      </c>
      <c r="B22" s="108" t="s">
        <v>136</v>
      </c>
      <c r="C22" s="318" t="s">
        <v>95</v>
      </c>
      <c r="D22" s="107"/>
    </row>
    <row r="23" spans="1:4" ht="15" customHeight="1">
      <c r="A23" s="112" t="s">
        <v>133</v>
      </c>
      <c r="B23" s="108" t="s">
        <v>138</v>
      </c>
      <c r="C23" s="318" t="s">
        <v>95</v>
      </c>
      <c r="D23" s="107"/>
    </row>
    <row r="24" spans="1:4" ht="15" customHeight="1">
      <c r="A24" s="112" t="s">
        <v>135</v>
      </c>
      <c r="B24" s="108" t="s">
        <v>141</v>
      </c>
      <c r="C24" s="318" t="s">
        <v>95</v>
      </c>
      <c r="D24" s="107"/>
    </row>
    <row r="25" spans="1:4" ht="15" customHeight="1">
      <c r="A25" s="112" t="s">
        <v>137</v>
      </c>
      <c r="B25" s="108" t="s">
        <v>143</v>
      </c>
      <c r="C25" s="318" t="s">
        <v>95</v>
      </c>
      <c r="D25" s="107"/>
    </row>
    <row r="26" spans="1:4" ht="15" customHeight="1">
      <c r="A26" s="112" t="s">
        <v>139</v>
      </c>
      <c r="B26" s="108" t="s">
        <v>145</v>
      </c>
      <c r="C26" s="318" t="s">
        <v>95</v>
      </c>
      <c r="D26" s="107"/>
    </row>
    <row r="27" spans="1:4" ht="15" customHeight="1">
      <c r="A27" s="112" t="s">
        <v>140</v>
      </c>
      <c r="B27" s="108" t="s">
        <v>147</v>
      </c>
      <c r="C27" s="318" t="s">
        <v>95</v>
      </c>
      <c r="D27" s="107"/>
    </row>
    <row r="28" spans="1:4" ht="15" customHeight="1">
      <c r="A28" s="112" t="s">
        <v>142</v>
      </c>
      <c r="B28" s="108" t="s">
        <v>150</v>
      </c>
      <c r="C28" s="318" t="s">
        <v>95</v>
      </c>
      <c r="D28" s="107"/>
    </row>
    <row r="29" spans="1:4" ht="15" customHeight="1">
      <c r="A29" s="112" t="s">
        <v>144</v>
      </c>
      <c r="B29" s="108" t="s">
        <v>152</v>
      </c>
      <c r="C29" s="318" t="s">
        <v>95</v>
      </c>
      <c r="D29" s="107"/>
    </row>
    <row r="30" spans="1:4" ht="15" customHeight="1">
      <c r="A30" s="112" t="s">
        <v>146</v>
      </c>
      <c r="B30" s="108" t="s">
        <v>153</v>
      </c>
      <c r="C30" s="318" t="s">
        <v>95</v>
      </c>
      <c r="D30" s="107"/>
    </row>
    <row r="31" spans="1:4" s="120" customFormat="1" ht="15" customHeight="1">
      <c r="A31" s="308" t="s">
        <v>148</v>
      </c>
      <c r="B31" s="309" t="s">
        <v>193</v>
      </c>
      <c r="C31" s="319" t="s">
        <v>95</v>
      </c>
      <c r="D31" s="310"/>
    </row>
    <row r="32" spans="1:4" s="120" customFormat="1" ht="15" customHeight="1">
      <c r="A32" s="112" t="s">
        <v>149</v>
      </c>
      <c r="B32" s="108" t="s">
        <v>194</v>
      </c>
      <c r="C32" s="318" t="s">
        <v>95</v>
      </c>
      <c r="D32" s="303"/>
    </row>
    <row r="33" spans="1:4" s="120" customFormat="1" ht="15" customHeight="1" thickBot="1">
      <c r="A33" s="113" t="s">
        <v>151</v>
      </c>
      <c r="B33" s="114" t="s">
        <v>195</v>
      </c>
      <c r="C33" s="320" t="s">
        <v>95</v>
      </c>
      <c r="D33" s="115"/>
    </row>
    <row r="34" spans="1:4" ht="15.75" thickTop="1"/>
  </sheetData>
  <mergeCells count="2">
    <mergeCell ref="A2:D2"/>
    <mergeCell ref="A1:D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Sveukupno</vt:lpstr>
      <vt:lpstr>Sveukupno </vt:lpstr>
      <vt:lpstr>I+II+III  grupa</vt:lpstr>
      <vt:lpstr>Olim.ekip.</vt:lpstr>
      <vt:lpstr>Olim. poj.</vt:lpstr>
      <vt:lpstr>Neol. poj.</vt:lpstr>
      <vt:lpstr>IV grupa</vt:lpstr>
      <vt:lpstr>IV grupa-zahtjevi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Zeljko Bujac</cp:lastModifiedBy>
  <cp:lastPrinted>2016-02-26T17:16:42Z</cp:lastPrinted>
  <dcterms:created xsi:type="dcterms:W3CDTF">2014-11-21T15:46:58Z</dcterms:created>
  <dcterms:modified xsi:type="dcterms:W3CDTF">2016-03-09T13:13:12Z</dcterms:modified>
</cp:coreProperties>
</file>